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ccounting" sheetId="1" state="visible" r:id="rId1"/>
    <sheet xmlns:r="http://schemas.openxmlformats.org/officeDocument/2006/relationships" name="Statement" sheetId="2" state="visible" r:id="rId2"/>
    <sheet xmlns:r="http://schemas.openxmlformats.org/officeDocument/2006/relationships" name="Cash" sheetId="3" state="visible" r:id="rId3"/>
    <sheet xmlns:r="http://schemas.openxmlformats.org/officeDocument/2006/relationships" name="Guide" sheetId="4" state="visible" r:id="rId4"/>
  </sheets>
  <definedNames>
    <definedName name="_xlnm.Print_Area" localSheetId="1">'Statement'!$A$1:$G$23</definedName>
    <definedName name="_xlnm.Print_Area" localSheetId="2">'Cash'!$A$1:$H$470</definedName>
  </definedNames>
  <calcPr calcId="124519" fullCalcOnLoad="1"/>
</workbook>
</file>

<file path=xl/styles.xml><?xml version="1.0" encoding="utf-8"?>
<styleSheet xmlns="http://schemas.openxmlformats.org/spreadsheetml/2006/main">
  <numFmts count="3">
    <numFmt numFmtId="164" formatCode="#,##0.00 &quot;€&quot;"/>
    <numFmt numFmtId="165" formatCode="yyyy-mm-dd"/>
    <numFmt numFmtId="166" formatCode="dd/mm/yyyy"/>
  </numFmts>
  <fonts count="7">
    <font>
      <name val="Calibri"/>
      <family val="2"/>
      <color theme="1"/>
      <sz val="11"/>
      <scheme val="minor"/>
    </font>
    <font>
      <b val="1"/>
      <color rgb="00FFFFFF"/>
      <sz val="14"/>
    </font>
    <font>
      <b val="1"/>
      <color rgb="00FFFFFF"/>
      <sz val="11"/>
    </font>
    <font>
      <b val="1"/>
      <color rgb="001F4E78"/>
      <sz val="10"/>
    </font>
    <font>
      <b val="1"/>
      <sz val="10"/>
    </font>
    <font>
      <sz val="10"/>
    </font>
    <font>
      <i val="1"/>
      <color rgb="00808080"/>
      <sz val="9"/>
    </font>
  </fonts>
  <fills count="8">
    <fill>
      <patternFill/>
    </fill>
    <fill>
      <patternFill patternType="gray125"/>
    </fill>
    <fill>
      <patternFill patternType="solid">
        <fgColor rgb="001F4E78"/>
      </patternFill>
    </fill>
    <fill>
      <patternFill patternType="solid">
        <fgColor rgb="002E75B6"/>
      </patternFill>
    </fill>
    <fill>
      <patternFill patternType="solid">
        <fgColor rgb="00DDEBF7"/>
      </patternFill>
    </fill>
    <fill>
      <patternFill patternType="solid">
        <fgColor rgb="00FCE4D6"/>
      </patternFill>
    </fill>
    <fill>
      <patternFill patternType="solid">
        <fgColor rgb="00FFF2CC"/>
      </patternFill>
    </fill>
    <fill>
      <patternFill patternType="solid">
        <fgColor rgb="00F2F2F2"/>
      </patternFill>
    </fill>
  </fills>
  <borders count="3">
    <border>
      <left/>
      <right/>
      <top/>
      <bottom/>
      <diagonal/>
    </border>
    <border>
      <left style="thin">
        <color rgb="00BFBFBF"/>
      </left>
      <right style="thin">
        <color rgb="00BFBFBF"/>
      </right>
      <top style="thin">
        <color rgb="00BFBFBF"/>
      </top>
      <bottom style="thin">
        <color rgb="00BFBFBF"/>
      </bottom>
    </border>
    <border>
      <left style="thin">
        <color rgb="00BFBFBF"/>
      </left>
      <right style="thin">
        <color rgb="00BFBFBF"/>
      </right>
      <top style="medium">
        <color rgb="00808080"/>
      </top>
      <bottom style="thin">
        <color rgb="00BFBFBF"/>
      </bottom>
    </border>
  </borders>
  <cellStyleXfs count="1">
    <xf numFmtId="0" fontId="0" fillId="0" borderId="0"/>
  </cellStyleXfs>
  <cellXfs count="56">
    <xf numFmtId="0" fontId="0" fillId="0" borderId="0" pivotButton="0" quotePrefix="0" xfId="0"/>
    <xf numFmtId="0" fontId="1" fillId="2" borderId="1" applyAlignment="1" pivotButton="0" quotePrefix="0" xfId="0">
      <alignment horizontal="center" vertical="center"/>
    </xf>
    <xf numFmtId="0" fontId="0" fillId="2" borderId="1" pivotButton="0" quotePrefix="0" xfId="0"/>
    <xf numFmtId="0" fontId="2" fillId="3" borderId="1" applyAlignment="1" pivotButton="0" quotePrefix="0" xfId="0">
      <alignment horizontal="left" vertical="center"/>
    </xf>
    <xf numFmtId="0" fontId="0" fillId="3" borderId="1" pivotButton="0" quotePrefix="0" xfId="0"/>
    <xf numFmtId="0" fontId="3" fillId="4" borderId="1" applyAlignment="1" pivotButton="0" quotePrefix="0" xfId="0">
      <alignment horizontal="left" vertical="center"/>
    </xf>
    <xf numFmtId="0" fontId="0" fillId="4" borderId="1" pivotButton="0" quotePrefix="0" xfId="0"/>
    <xf numFmtId="0" fontId="4" fillId="4" borderId="1" applyAlignment="1" pivotButton="0" quotePrefix="0" xfId="0">
      <alignment horizontal="center" vertical="center"/>
    </xf>
    <xf numFmtId="0" fontId="4" fillId="5" borderId="1" applyAlignment="1" pivotButton="0" quotePrefix="0" xfId="0">
      <alignment horizontal="center" vertical="center"/>
    </xf>
    <xf numFmtId="0" fontId="5" fillId="6" borderId="1" applyAlignment="1" pivotButton="0" quotePrefix="0" xfId="0">
      <alignment horizontal="left" vertical="center"/>
    </xf>
    <xf numFmtId="164" fontId="5" fillId="6" borderId="1" applyAlignment="1" pivotButton="0" quotePrefix="0" xfId="0">
      <alignment horizontal="right" vertical="center"/>
    </xf>
    <xf numFmtId="0" fontId="5" fillId="0" borderId="1" applyAlignment="1" pivotButton="0" quotePrefix="0" xfId="0">
      <alignment horizontal="left" vertical="center"/>
    </xf>
    <xf numFmtId="166" fontId="5" fillId="6" borderId="1" applyAlignment="1" pivotButton="0" quotePrefix="0" xfId="0">
      <alignment horizontal="center" vertical="center"/>
    </xf>
    <xf numFmtId="3" fontId="5" fillId="6" borderId="1" applyAlignment="1" pivotButton="0" quotePrefix="0" xfId="0">
      <alignment horizontal="right" vertical="center"/>
    </xf>
    <xf numFmtId="4" fontId="5" fillId="0" borderId="1" applyAlignment="1" pivotButton="0" quotePrefix="0" xfId="0">
      <alignment horizontal="right" vertical="center"/>
    </xf>
    <xf numFmtId="0" fontId="3" fillId="7" borderId="1" applyAlignment="1" pivotButton="0" quotePrefix="0" xfId="0">
      <alignment horizontal="right" vertical="center"/>
    </xf>
    <xf numFmtId="0" fontId="0" fillId="7" borderId="1" pivotButton="0" quotePrefix="0" xfId="0"/>
    <xf numFmtId="164" fontId="3" fillId="7" borderId="2" applyAlignment="1" pivotButton="0" quotePrefix="0" xfId="0">
      <alignment horizontal="right" vertical="center"/>
    </xf>
    <xf numFmtId="164" fontId="5" fillId="0" borderId="1" applyAlignment="1" pivotButton="0" quotePrefix="0" xfId="0">
      <alignment horizontal="right" vertical="center"/>
    </xf>
    <xf numFmtId="0" fontId="3" fillId="7" borderId="2" applyAlignment="1" pivotButton="0" quotePrefix="0" xfId="0">
      <alignment horizontal="center" vertical="center"/>
    </xf>
    <xf numFmtId="0" fontId="4" fillId="0" borderId="0" applyAlignment="1" pivotButton="0" quotePrefix="0" xfId="0">
      <alignment horizontal="right" vertical="center"/>
    </xf>
    <xf numFmtId="0" fontId="4" fillId="6" borderId="1" applyAlignment="1" pivotButton="0" quotePrefix="0" xfId="0">
      <alignment horizontal="center" vertical="center"/>
    </xf>
    <xf numFmtId="0" fontId="4" fillId="4" borderId="1" applyAlignment="1" pivotButton="0" quotePrefix="0" xfId="0">
      <alignment horizontal="left" vertical="center"/>
    </xf>
    <xf numFmtId="0" fontId="6" fillId="0" borderId="0" applyAlignment="1" pivotButton="0" quotePrefix="0" xfId="0">
      <alignment horizontal="center" vertical="center"/>
    </xf>
    <xf numFmtId="166" fontId="5" fillId="0" borderId="1" applyAlignment="1" pivotButton="0" quotePrefix="0" xfId="0">
      <alignment horizontal="center" vertical="center"/>
    </xf>
    <xf numFmtId="3" fontId="5" fillId="0" borderId="1" applyAlignment="1" pivotButton="0" quotePrefix="0" xfId="0">
      <alignment horizontal="right" vertical="center"/>
    </xf>
    <xf numFmtId="0" fontId="5" fillId="0" borderId="1" applyAlignment="1" pivotButton="0" quotePrefix="0" xfId="0">
      <alignment horizontal="right" vertical="center"/>
    </xf>
    <xf numFmtId="0" fontId="0" fillId="7" borderId="2" pivotButton="0" quotePrefix="0" xfId="0"/>
    <xf numFmtId="0" fontId="3" fillId="7" borderId="2" applyAlignment="1" pivotButton="0" quotePrefix="0" xfId="0">
      <alignment horizontal="right" vertical="center"/>
    </xf>
    <xf numFmtId="0" fontId="6" fillId="0" borderId="0" applyAlignment="1" pivotButton="0" quotePrefix="0" xfId="0">
      <alignment horizontal="left" vertical="center"/>
    </xf>
    <xf numFmtId="0" fontId="6" fillId="7" borderId="2" applyAlignment="1" pivotButton="0" quotePrefix="0" xfId="0">
      <alignment horizontal="left" vertical="center"/>
    </xf>
    <xf numFmtId="0" fontId="3" fillId="7" borderId="2" applyAlignment="1" pivotButton="0" quotePrefix="0" xfId="0">
      <alignment horizontal="left" vertical="center"/>
    </xf>
    <xf numFmtId="0" fontId="3" fillId="7" borderId="1" applyAlignment="1" pivotButton="0" quotePrefix="0" xfId="0">
      <alignment horizontal="left" vertical="center"/>
    </xf>
    <xf numFmtId="164" fontId="3" fillId="7" borderId="1" applyAlignment="1" pivotButton="0" quotePrefix="0" xfId="0">
      <alignment horizontal="right" vertical="center"/>
    </xf>
    <xf numFmtId="0" fontId="4" fillId="7" borderId="1" applyAlignment="1" pivotButton="0" quotePrefix="0" xfId="0">
      <alignment horizontal="right" vertical="center"/>
    </xf>
    <xf numFmtId="0" fontId="0" fillId="0" borderId="1" pivotButton="0" quotePrefix="0" xfId="0"/>
    <xf numFmtId="0" fontId="0" fillId="6" borderId="1" pivotButton="0" quotePrefix="0" xfId="0"/>
    <xf numFmtId="164" fontId="0" fillId="6" borderId="1" pivotButton="0" quotePrefix="0" xfId="0"/>
    <xf numFmtId="9" fontId="5" fillId="6" borderId="1" applyAlignment="1" pivotButton="0" quotePrefix="0" xfId="0">
      <alignment horizontal="center" vertical="center"/>
    </xf>
    <xf numFmtId="9" fontId="5" fillId="0" borderId="1" applyAlignment="1" pivotButton="0" quotePrefix="0" xfId="0">
      <alignment horizontal="center" vertical="center"/>
    </xf>
    <xf numFmtId="0" fontId="3" fillId="2" borderId="1" applyAlignment="1" pivotButton="0" quotePrefix="0" xfId="0">
      <alignment horizontal="left" vertical="center"/>
    </xf>
    <xf numFmtId="164" fontId="1" fillId="2" borderId="1" applyAlignment="1" pivotButton="0" quotePrefix="0" xfId="0">
      <alignment horizontal="right" vertical="center"/>
    </xf>
    <xf numFmtId="0" fontId="4" fillId="2" borderId="1" applyAlignment="1" pivotButton="0" quotePrefix="0" xfId="0">
      <alignment horizontal="left" vertical="center"/>
    </xf>
    <xf numFmtId="0" fontId="4" fillId="7" borderId="2" applyAlignment="1" pivotButton="0" quotePrefix="0" xfId="0">
      <alignment horizontal="right" vertical="center"/>
    </xf>
    <xf numFmtId="166" fontId="5" fillId="6" borderId="2" applyAlignment="1" pivotButton="0" quotePrefix="0" xfId="0">
      <alignment horizontal="center" vertical="center"/>
    </xf>
    <xf numFmtId="166" fontId="0" fillId="6" borderId="1" pivotButton="0" quotePrefix="0" xfId="0"/>
    <xf numFmtId="0" fontId="1" fillId="2" borderId="1" applyAlignment="1" pivotButton="0" quotePrefix="0" xfId="0">
      <alignment horizontal="left" vertical="center"/>
    </xf>
    <xf numFmtId="0" fontId="5" fillId="6" borderId="1" applyAlignment="1" pivotButton="0" quotePrefix="0" xfId="0">
      <alignment horizontal="center" vertical="center"/>
    </xf>
    <xf numFmtId="0" fontId="5" fillId="0" borderId="0" applyAlignment="1" pivotButton="0" quotePrefix="0" xfId="0">
      <alignment horizontal="left" vertical="center"/>
    </xf>
    <xf numFmtId="0" fontId="5" fillId="5" borderId="1" applyAlignment="1" pivotButton="0" quotePrefix="0" xfId="0">
      <alignment horizontal="center" vertical="center"/>
    </xf>
    <xf numFmtId="0" fontId="5" fillId="0" borderId="1" applyAlignment="1" pivotButton="0" quotePrefix="0" xfId="0">
      <alignment horizontal="center" vertical="center"/>
    </xf>
    <xf numFmtId="0" fontId="5" fillId="7" borderId="1" applyAlignment="1" pivotButton="0" quotePrefix="0" xfId="0">
      <alignment horizontal="center" vertical="center"/>
    </xf>
    <xf numFmtId="0" fontId="5" fillId="2" borderId="1" applyAlignment="1" pivotButton="0" quotePrefix="0" xfId="0">
      <alignment horizontal="center" vertical="center"/>
    </xf>
    <xf numFmtId="0" fontId="4" fillId="0" borderId="0" applyAlignment="1" pivotButton="0" quotePrefix="0" xfId="0">
      <alignment horizontal="left" vertical="center"/>
    </xf>
    <xf numFmtId="0" fontId="5" fillId="0" borderId="0" applyAlignment="1" pivotButton="0" quotePrefix="0" xfId="0">
      <alignment horizontal="left" vertical="center" wrapText="1"/>
    </xf>
    <xf numFmtId="0" fontId="5" fillId="0"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4E78"/>
    <outlinePr summaryBelow="1" summaryRight="1"/>
    <pageSetUpPr/>
  </sheetPr>
  <dimension ref="A1:G289"/>
  <sheetViews>
    <sheetView showGridLines="0" workbookViewId="0">
      <selection activeCell="A1" sqref="A1"/>
    </sheetView>
  </sheetViews>
  <sheetFormatPr baseColWidth="8" defaultRowHeight="15"/>
  <cols>
    <col width="12" customWidth="1" min="1" max="1"/>
    <col width="16" customWidth="1" min="2" max="2"/>
    <col width="14" customWidth="1" min="3" max="3"/>
    <col width="12" customWidth="1" min="4" max="4"/>
    <col width="12" customWidth="1" min="5" max="5"/>
    <col width="14" customWidth="1" min="6" max="6"/>
    <col width="12" customWidth="1" min="7" max="7"/>
  </cols>
  <sheetData>
    <row r="1" ht="22" customHeight="1">
      <c r="A1" s="1" t="inlineStr">
        <is>
          <t>MONTHLY ACCOUNTING</t>
        </is>
      </c>
      <c r="B1" s="2" t="n"/>
      <c r="C1" s="2" t="n"/>
      <c r="D1" s="2" t="n"/>
      <c r="E1" s="2" t="n"/>
      <c r="F1" s="2" t="n"/>
      <c r="G1" s="2" t="n"/>
    </row>
    <row r="3">
      <c r="A3" s="3" t="inlineStr">
        <is>
          <t>1.  January 2026</t>
        </is>
      </c>
      <c r="B3" s="4" t="n"/>
      <c r="C3" s="4" t="n"/>
      <c r="D3" s="4" t="n"/>
      <c r="E3" s="4" t="n"/>
      <c r="F3" s="4" t="n"/>
      <c r="G3" s="4" t="n"/>
    </row>
    <row r="4">
      <c r="A4" s="5" t="inlineStr">
        <is>
          <t>Tenants &amp; monthly rent</t>
        </is>
      </c>
      <c r="B4" s="6" t="n"/>
      <c r="C4" s="6" t="n"/>
      <c r="D4" s="6" t="n"/>
      <c r="E4" s="6" t="n"/>
      <c r="F4" s="6" t="n"/>
      <c r="G4" s="6" t="n"/>
    </row>
    <row r="5">
      <c r="A5" s="7" t="inlineStr">
        <is>
          <t>Room</t>
        </is>
      </c>
      <c r="B5" s="7" t="inlineStr">
        <is>
          <t>Tenant</t>
        </is>
      </c>
      <c r="C5" s="7" t="inlineStr">
        <is>
          <t>Monthly rent</t>
        </is>
      </c>
      <c r="D5" s="7" t="inlineStr"/>
      <c r="E5" s="7" t="inlineStr"/>
      <c r="F5" s="7" t="inlineStr"/>
      <c r="G5" s="7" t="inlineStr"/>
    </row>
    <row r="6">
      <c r="A6" s="8" t="inlineStr">
        <is>
          <t>Room A</t>
        </is>
      </c>
      <c r="B6" s="9" t="inlineStr">
        <is>
          <t>John</t>
        </is>
      </c>
      <c r="C6" s="10" t="n">
        <v>400</v>
      </c>
      <c r="D6" s="11" t="inlineStr"/>
      <c r="E6" s="11" t="inlineStr"/>
      <c r="F6" s="11" t="inlineStr"/>
      <c r="G6" s="11" t="inlineStr"/>
    </row>
    <row r="7">
      <c r="A7" s="8" t="inlineStr">
        <is>
          <t>Room B</t>
        </is>
      </c>
      <c r="B7" s="9" t="inlineStr">
        <is>
          <t>Maria</t>
        </is>
      </c>
      <c r="C7" s="10" t="n">
        <v>450</v>
      </c>
      <c r="D7" s="11" t="inlineStr"/>
      <c r="E7" s="11" t="inlineStr"/>
      <c r="F7" s="11" t="inlineStr"/>
      <c r="G7" s="11" t="inlineStr"/>
    </row>
    <row r="8">
      <c r="A8" s="8" t="inlineStr">
        <is>
          <t>Room C</t>
        </is>
      </c>
      <c r="B8" s="9" t="inlineStr">
        <is>
          <t>Tom</t>
        </is>
      </c>
      <c r="C8" s="10" t="n">
        <v>350</v>
      </c>
      <c r="D8" s="11" t="inlineStr"/>
      <c r="E8" s="11" t="inlineStr"/>
      <c r="F8" s="11" t="inlineStr"/>
      <c r="G8" s="11" t="inlineStr"/>
    </row>
    <row r="10">
      <c r="A10" s="5" t="inlineStr">
        <is>
          <t>Utility bills  (consumption auto-calculated from meters)</t>
        </is>
      </c>
      <c r="B10" s="6" t="n"/>
      <c r="C10" s="6" t="n"/>
      <c r="D10" s="6" t="n"/>
      <c r="E10" s="6" t="n"/>
      <c r="F10" s="6" t="n"/>
      <c r="G10" s="6" t="n"/>
    </row>
    <row r="11">
      <c r="A11" s="7" t="inlineStr">
        <is>
          <t>Type</t>
        </is>
      </c>
      <c r="B11" s="7" t="inlineStr">
        <is>
          <t>Period from</t>
        </is>
      </c>
      <c r="C11" s="7" t="inlineStr">
        <is>
          <t>Period to</t>
        </is>
      </c>
      <c r="D11" s="7" t="inlineStr">
        <is>
          <t>Opening meter</t>
        </is>
      </c>
      <c r="E11" s="7" t="inlineStr">
        <is>
          <t>Closing meter</t>
        </is>
      </c>
      <c r="F11" s="7" t="inlineStr">
        <is>
          <t>Consumption</t>
        </is>
      </c>
      <c r="G11" s="7" t="inlineStr">
        <is>
          <t>Amount</t>
        </is>
      </c>
    </row>
    <row r="12">
      <c r="A12" s="9" t="inlineStr">
        <is>
          <t>Electricity</t>
        </is>
      </c>
      <c r="B12" s="12" t="n">
        <v>46023</v>
      </c>
      <c r="C12" s="12" t="n">
        <v>46053</v>
      </c>
      <c r="D12" s="13" t="n">
        <v>12000</v>
      </c>
      <c r="E12" s="13" t="n">
        <v>12300</v>
      </c>
      <c r="F12" s="14">
        <f>IF(AND(D12&lt;&gt;"",E12&lt;&gt;""),E12-D12,"")</f>
        <v/>
      </c>
      <c r="G12" s="10" t="n">
        <v>90</v>
      </c>
    </row>
    <row r="13">
      <c r="A13" s="9" t="inlineStr">
        <is>
          <t>Water</t>
        </is>
      </c>
      <c r="B13" s="12" t="n">
        <v>46023</v>
      </c>
      <c r="C13" s="12" t="n">
        <v>46053</v>
      </c>
      <c r="D13" s="13" t="n">
        <v>500</v>
      </c>
      <c r="E13" s="13" t="n">
        <v>560</v>
      </c>
      <c r="F13" s="14">
        <f>IF(AND(D13&lt;&gt;"",E13&lt;&gt;""),E13-D13,"")</f>
        <v/>
      </c>
      <c r="G13" s="10" t="n">
        <v>30</v>
      </c>
    </row>
    <row r="14">
      <c r="A14" s="9" t="inlineStr">
        <is>
          <t>Internet</t>
        </is>
      </c>
      <c r="B14" s="12" t="n">
        <v>46023</v>
      </c>
      <c r="C14" s="12" t="n">
        <v>46053</v>
      </c>
      <c r="D14" s="13" t="n"/>
      <c r="E14" s="13" t="n"/>
      <c r="F14" s="14">
        <f>IF(AND(D14&lt;&gt;"",E14&lt;&gt;""),E14-D14,"")</f>
        <v/>
      </c>
      <c r="G14" s="10" t="n">
        <v>30</v>
      </c>
    </row>
    <row r="15">
      <c r="A15" s="9" t="n"/>
      <c r="B15" s="12" t="n"/>
      <c r="C15" s="12" t="n"/>
      <c r="D15" s="13" t="n"/>
      <c r="E15" s="13" t="n"/>
      <c r="F15" s="14">
        <f>IF(AND(D15&lt;&gt;"",E15&lt;&gt;""),E15-D15,"")</f>
        <v/>
      </c>
      <c r="G15" s="10" t="n"/>
    </row>
    <row r="16">
      <c r="A16" s="9" t="n"/>
      <c r="B16" s="12" t="n"/>
      <c r="C16" s="12" t="n"/>
      <c r="D16" s="13" t="n"/>
      <c r="E16" s="13" t="n"/>
      <c r="F16" s="14">
        <f>IF(AND(D16&lt;&gt;"",E16&lt;&gt;""),E16-D16,"")</f>
        <v/>
      </c>
      <c r="G16" s="10" t="n"/>
    </row>
    <row r="17">
      <c r="A17" s="9" t="n"/>
      <c r="B17" s="12" t="n"/>
      <c r="C17" s="12" t="n"/>
      <c r="D17" s="13" t="n"/>
      <c r="E17" s="13" t="n"/>
      <c r="F17" s="14">
        <f>IF(AND(D17&lt;&gt;"",E17&lt;&gt;""),E17-D17,"")</f>
        <v/>
      </c>
      <c r="G17" s="10" t="n"/>
    </row>
    <row r="18">
      <c r="A18" s="15" t="inlineStr">
        <is>
          <t>Total utility cost</t>
        </is>
      </c>
      <c r="B18" s="16" t="n"/>
      <c r="C18" s="16" t="n"/>
      <c r="D18" s="16" t="n"/>
      <c r="E18" s="16" t="n"/>
      <c r="F18" s="16" t="n"/>
      <c r="G18" s="17">
        <f>SUM(G12:G17)</f>
        <v/>
      </c>
    </row>
    <row r="20">
      <c r="A20" s="5" t="inlineStr">
        <is>
          <t>Per-room summary</t>
        </is>
      </c>
      <c r="B20" s="6" t="n"/>
      <c r="C20" s="6" t="n"/>
      <c r="D20" s="6" t="n"/>
      <c r="E20" s="6" t="n"/>
      <c r="F20" s="6" t="n"/>
      <c r="G20" s="6" t="n"/>
    </row>
    <row r="21">
      <c r="A21" s="7" t="inlineStr">
        <is>
          <t>Room</t>
        </is>
      </c>
      <c r="B21" s="7" t="inlineStr">
        <is>
          <t>Rent</t>
        </is>
      </c>
      <c r="C21" s="7" t="inlineStr">
        <is>
          <t>Utility share</t>
        </is>
      </c>
      <c r="D21" s="7" t="inlineStr">
        <is>
          <t>Prev. carry-fwd</t>
        </is>
      </c>
      <c r="E21" s="7" t="inlineStr">
        <is>
          <t>Amount due</t>
        </is>
      </c>
      <c r="F21" s="7" t="inlineStr">
        <is>
          <t>Paid</t>
        </is>
      </c>
      <c r="G21" s="7" t="inlineStr">
        <is>
          <t>New carry-fwd</t>
        </is>
      </c>
    </row>
    <row r="22">
      <c r="A22" s="8" t="inlineStr">
        <is>
          <t>Room A</t>
        </is>
      </c>
      <c r="B22" s="18">
        <f>C6</f>
        <v/>
      </c>
      <c r="C22" s="18">
        <f>G18/3</f>
        <v/>
      </c>
      <c r="D22" s="10" t="n">
        <v>0</v>
      </c>
      <c r="E22" s="18">
        <f>B22+C22-D22</f>
        <v/>
      </c>
      <c r="F22" s="10" t="n">
        <v>450</v>
      </c>
      <c r="G22" s="18">
        <f>F22-E22</f>
        <v/>
      </c>
    </row>
    <row r="23">
      <c r="A23" s="8" t="inlineStr">
        <is>
          <t>Room B</t>
        </is>
      </c>
      <c r="B23" s="18">
        <f>C7</f>
        <v/>
      </c>
      <c r="C23" s="18">
        <f>G18/3</f>
        <v/>
      </c>
      <c r="D23" s="10" t="n">
        <v>0</v>
      </c>
      <c r="E23" s="18">
        <f>B23+C23-D23</f>
        <v/>
      </c>
      <c r="F23" s="10" t="n">
        <v>500</v>
      </c>
      <c r="G23" s="18">
        <f>F23-E23</f>
        <v/>
      </c>
    </row>
    <row r="24">
      <c r="A24" s="8" t="inlineStr">
        <is>
          <t>Room C</t>
        </is>
      </c>
      <c r="B24" s="18">
        <f>C8</f>
        <v/>
      </c>
      <c r="C24" s="18">
        <f>G18/3</f>
        <v/>
      </c>
      <c r="D24" s="10" t="n">
        <v>0</v>
      </c>
      <c r="E24" s="18">
        <f>B24+C24-D24</f>
        <v/>
      </c>
      <c r="F24" s="10" t="n">
        <v>350</v>
      </c>
      <c r="G24" s="18">
        <f>F24-E24</f>
        <v/>
      </c>
    </row>
    <row r="25">
      <c r="A25" s="19" t="inlineStr">
        <is>
          <t>Total</t>
        </is>
      </c>
      <c r="B25" s="17">
        <f>SUM(B22:B24)</f>
        <v/>
      </c>
      <c r="C25" s="17">
        <f>SUM(C22:C24)</f>
        <v/>
      </c>
      <c r="D25" s="17">
        <f>SUM(D22:D24)</f>
        <v/>
      </c>
      <c r="E25" s="17">
        <f>SUM(E22:E24)</f>
        <v/>
      </c>
      <c r="F25" s="17">
        <f>SUM(F22:F24)</f>
        <v/>
      </c>
      <c r="G25" s="17">
        <f>SUM(G22:G24)</f>
        <v/>
      </c>
    </row>
    <row r="27">
      <c r="A27" s="3" t="inlineStr">
        <is>
          <t>2.  February 2026</t>
        </is>
      </c>
      <c r="B27" s="4" t="n"/>
      <c r="C27" s="4" t="n"/>
      <c r="D27" s="4" t="n"/>
      <c r="E27" s="4" t="n"/>
      <c r="F27" s="4" t="n"/>
      <c r="G27" s="4" t="n"/>
    </row>
    <row r="28">
      <c r="A28" s="5" t="inlineStr">
        <is>
          <t>Tenants &amp; monthly rent</t>
        </is>
      </c>
      <c r="B28" s="6" t="n"/>
      <c r="C28" s="6" t="n"/>
      <c r="D28" s="6" t="n"/>
      <c r="E28" s="6" t="n"/>
      <c r="F28" s="6" t="n"/>
      <c r="G28" s="6" t="n"/>
    </row>
    <row r="29">
      <c r="A29" s="7" t="inlineStr">
        <is>
          <t>Room</t>
        </is>
      </c>
      <c r="B29" s="7" t="inlineStr">
        <is>
          <t>Tenant</t>
        </is>
      </c>
      <c r="C29" s="7" t="inlineStr">
        <is>
          <t>Monthly rent</t>
        </is>
      </c>
      <c r="D29" s="7" t="inlineStr"/>
      <c r="E29" s="7" t="inlineStr"/>
      <c r="F29" s="7" t="inlineStr"/>
      <c r="G29" s="7" t="inlineStr"/>
    </row>
    <row r="30">
      <c r="A30" s="8" t="inlineStr">
        <is>
          <t>Room A</t>
        </is>
      </c>
      <c r="B30" s="9" t="inlineStr">
        <is>
          <t>John</t>
        </is>
      </c>
      <c r="C30" s="10" t="n">
        <v>400</v>
      </c>
      <c r="D30" s="11" t="inlineStr"/>
      <c r="E30" s="11" t="inlineStr"/>
      <c r="F30" s="11" t="inlineStr"/>
      <c r="G30" s="11" t="inlineStr"/>
    </row>
    <row r="31">
      <c r="A31" s="8" t="inlineStr">
        <is>
          <t>Room B</t>
        </is>
      </c>
      <c r="B31" s="9" t="inlineStr">
        <is>
          <t>Maria</t>
        </is>
      </c>
      <c r="C31" s="10" t="n">
        <v>475</v>
      </c>
      <c r="D31" s="11" t="inlineStr"/>
      <c r="E31" s="11" t="inlineStr"/>
      <c r="F31" s="11" t="inlineStr"/>
      <c r="G31" s="11" t="inlineStr"/>
    </row>
    <row r="32">
      <c r="A32" s="8" t="inlineStr">
        <is>
          <t>Room C</t>
        </is>
      </c>
      <c r="B32" s="9" t="inlineStr">
        <is>
          <t>Tom</t>
        </is>
      </c>
      <c r="C32" s="10" t="n">
        <v>350</v>
      </c>
      <c r="D32" s="11" t="inlineStr"/>
      <c r="E32" s="11" t="inlineStr"/>
      <c r="F32" s="11" t="inlineStr"/>
      <c r="G32" s="11" t="inlineStr"/>
    </row>
    <row r="34">
      <c r="A34" s="5" t="inlineStr">
        <is>
          <t>Utility bills  (consumption auto-calculated from meters)</t>
        </is>
      </c>
      <c r="B34" s="6" t="n"/>
      <c r="C34" s="6" t="n"/>
      <c r="D34" s="6" t="n"/>
      <c r="E34" s="6" t="n"/>
      <c r="F34" s="6" t="n"/>
      <c r="G34" s="6" t="n"/>
    </row>
    <row r="35">
      <c r="A35" s="7" t="inlineStr">
        <is>
          <t>Type</t>
        </is>
      </c>
      <c r="B35" s="7" t="inlineStr">
        <is>
          <t>Period from</t>
        </is>
      </c>
      <c r="C35" s="7" t="inlineStr">
        <is>
          <t>Period to</t>
        </is>
      </c>
      <c r="D35" s="7" t="inlineStr">
        <is>
          <t>Opening meter</t>
        </is>
      </c>
      <c r="E35" s="7" t="inlineStr">
        <is>
          <t>Closing meter</t>
        </is>
      </c>
      <c r="F35" s="7" t="inlineStr">
        <is>
          <t>Consumption</t>
        </is>
      </c>
      <c r="G35" s="7" t="inlineStr">
        <is>
          <t>Amount</t>
        </is>
      </c>
    </row>
    <row r="36">
      <c r="A36" s="9" t="inlineStr">
        <is>
          <t>Electricity</t>
        </is>
      </c>
      <c r="B36" s="12" t="n">
        <v>46054</v>
      </c>
      <c r="C36" s="12" t="n">
        <v>46081</v>
      </c>
      <c r="D36" s="13" t="n">
        <v>12300</v>
      </c>
      <c r="E36" s="13" t="n">
        <v>12700</v>
      </c>
      <c r="F36" s="14">
        <f>IF(AND(D36&lt;&gt;"",E36&lt;&gt;""),E36-D36,"")</f>
        <v/>
      </c>
      <c r="G36" s="10" t="n">
        <v>120</v>
      </c>
    </row>
    <row r="37">
      <c r="A37" s="9" t="inlineStr">
        <is>
          <t>Gas</t>
        </is>
      </c>
      <c r="B37" s="12" t="n">
        <v>46054</v>
      </c>
      <c r="C37" s="12" t="n">
        <v>46081</v>
      </c>
      <c r="D37" s="13" t="n"/>
      <c r="E37" s="13" t="n"/>
      <c r="F37" s="14">
        <f>IF(AND(D37&lt;&gt;"",E37&lt;&gt;""),E37-D37,"")</f>
        <v/>
      </c>
      <c r="G37" s="10" t="n">
        <v>60</v>
      </c>
    </row>
    <row r="38">
      <c r="A38" s="9" t="n"/>
      <c r="B38" s="12" t="n"/>
      <c r="C38" s="12" t="n"/>
      <c r="D38" s="13" t="n"/>
      <c r="E38" s="13" t="n"/>
      <c r="F38" s="14">
        <f>IF(AND(D38&lt;&gt;"",E38&lt;&gt;""),E38-D38,"")</f>
        <v/>
      </c>
      <c r="G38" s="10" t="n"/>
    </row>
    <row r="39">
      <c r="A39" s="9" t="n"/>
      <c r="B39" s="12" t="n"/>
      <c r="C39" s="12" t="n"/>
      <c r="D39" s="13" t="n"/>
      <c r="E39" s="13" t="n"/>
      <c r="F39" s="14">
        <f>IF(AND(D39&lt;&gt;"",E39&lt;&gt;""),E39-D39,"")</f>
        <v/>
      </c>
      <c r="G39" s="10" t="n"/>
    </row>
    <row r="40">
      <c r="A40" s="9" t="n"/>
      <c r="B40" s="12" t="n"/>
      <c r="C40" s="12" t="n"/>
      <c r="D40" s="13" t="n"/>
      <c r="E40" s="13" t="n"/>
      <c r="F40" s="14">
        <f>IF(AND(D40&lt;&gt;"",E40&lt;&gt;""),E40-D40,"")</f>
        <v/>
      </c>
      <c r="G40" s="10" t="n"/>
    </row>
    <row r="41">
      <c r="A41" s="9" t="n"/>
      <c r="B41" s="12" t="n"/>
      <c r="C41" s="12" t="n"/>
      <c r="D41" s="13" t="n"/>
      <c r="E41" s="13" t="n"/>
      <c r="F41" s="14">
        <f>IF(AND(D41&lt;&gt;"",E41&lt;&gt;""),E41-D41,"")</f>
        <v/>
      </c>
      <c r="G41" s="10" t="n"/>
    </row>
    <row r="42">
      <c r="A42" s="15" t="inlineStr">
        <is>
          <t>Total utility cost</t>
        </is>
      </c>
      <c r="B42" s="16" t="n"/>
      <c r="C42" s="16" t="n"/>
      <c r="D42" s="16" t="n"/>
      <c r="E42" s="16" t="n"/>
      <c r="F42" s="16" t="n"/>
      <c r="G42" s="17">
        <f>SUM(G36:G41)</f>
        <v/>
      </c>
    </row>
    <row r="44">
      <c r="A44" s="5" t="inlineStr">
        <is>
          <t>Per-room summary</t>
        </is>
      </c>
      <c r="B44" s="6" t="n"/>
      <c r="C44" s="6" t="n"/>
      <c r="D44" s="6" t="n"/>
      <c r="E44" s="6" t="n"/>
      <c r="F44" s="6" t="n"/>
      <c r="G44" s="6" t="n"/>
    </row>
    <row r="45">
      <c r="A45" s="7" t="inlineStr">
        <is>
          <t>Room</t>
        </is>
      </c>
      <c r="B45" s="7" t="inlineStr">
        <is>
          <t>Rent</t>
        </is>
      </c>
      <c r="C45" s="7" t="inlineStr">
        <is>
          <t>Utility share</t>
        </is>
      </c>
      <c r="D45" s="7" t="inlineStr">
        <is>
          <t>Prev. carry-fwd</t>
        </is>
      </c>
      <c r="E45" s="7" t="inlineStr">
        <is>
          <t>Amount due</t>
        </is>
      </c>
      <c r="F45" s="7" t="inlineStr">
        <is>
          <t>Paid</t>
        </is>
      </c>
      <c r="G45" s="7" t="inlineStr">
        <is>
          <t>New carry-fwd</t>
        </is>
      </c>
    </row>
    <row r="46">
      <c r="A46" s="8" t="inlineStr">
        <is>
          <t>Room A</t>
        </is>
      </c>
      <c r="B46" s="18">
        <f>C30</f>
        <v/>
      </c>
      <c r="C46" s="18">
        <f>G42/3</f>
        <v/>
      </c>
      <c r="D46" s="18">
        <f>G22</f>
        <v/>
      </c>
      <c r="E46" s="18">
        <f>B46+C46-D46</f>
        <v/>
      </c>
      <c r="F46" s="10" t="n">
        <v>460</v>
      </c>
      <c r="G46" s="18">
        <f>F46-E46</f>
        <v/>
      </c>
    </row>
    <row r="47">
      <c r="A47" s="8" t="inlineStr">
        <is>
          <t>Room B</t>
        </is>
      </c>
      <c r="B47" s="18">
        <f>C31</f>
        <v/>
      </c>
      <c r="C47" s="18">
        <f>G42/3</f>
        <v/>
      </c>
      <c r="D47" s="18">
        <f>G23</f>
        <v/>
      </c>
      <c r="E47" s="18">
        <f>B47+C47-D47</f>
        <v/>
      </c>
      <c r="F47" s="10" t="n">
        <v>540</v>
      </c>
      <c r="G47" s="18">
        <f>F47-E47</f>
        <v/>
      </c>
    </row>
    <row r="48">
      <c r="A48" s="8" t="inlineStr">
        <is>
          <t>Room C</t>
        </is>
      </c>
      <c r="B48" s="18">
        <f>C32</f>
        <v/>
      </c>
      <c r="C48" s="18">
        <f>G42/3</f>
        <v/>
      </c>
      <c r="D48" s="18">
        <f>G24</f>
        <v/>
      </c>
      <c r="E48" s="18">
        <f>B48+C48-D48</f>
        <v/>
      </c>
      <c r="F48" s="10" t="n">
        <v>460</v>
      </c>
      <c r="G48" s="18">
        <f>F48-E48</f>
        <v/>
      </c>
    </row>
    <row r="49">
      <c r="A49" s="19" t="inlineStr">
        <is>
          <t>Total</t>
        </is>
      </c>
      <c r="B49" s="17">
        <f>SUM(B46:B48)</f>
        <v/>
      </c>
      <c r="C49" s="17">
        <f>SUM(C46:C48)</f>
        <v/>
      </c>
      <c r="D49" s="17">
        <f>SUM(D46:D48)</f>
        <v/>
      </c>
      <c r="E49" s="17">
        <f>SUM(E46:E48)</f>
        <v/>
      </c>
      <c r="F49" s="17">
        <f>SUM(F46:F48)</f>
        <v/>
      </c>
      <c r="G49" s="17">
        <f>SUM(G46:G48)</f>
        <v/>
      </c>
    </row>
    <row r="51">
      <c r="A51" s="3" t="inlineStr">
        <is>
          <t>3.  March 2026</t>
        </is>
      </c>
      <c r="B51" s="4" t="n"/>
      <c r="C51" s="4" t="n"/>
      <c r="D51" s="4" t="n"/>
      <c r="E51" s="4" t="n"/>
      <c r="F51" s="4" t="n"/>
      <c r="G51" s="4" t="n"/>
    </row>
    <row r="52">
      <c r="A52" s="5" t="inlineStr">
        <is>
          <t>Tenants &amp; monthly rent</t>
        </is>
      </c>
      <c r="B52" s="6" t="n"/>
      <c r="C52" s="6" t="n"/>
      <c r="D52" s="6" t="n"/>
      <c r="E52" s="6" t="n"/>
      <c r="F52" s="6" t="n"/>
      <c r="G52" s="6" t="n"/>
    </row>
    <row r="53">
      <c r="A53" s="7" t="inlineStr">
        <is>
          <t>Room</t>
        </is>
      </c>
      <c r="B53" s="7" t="inlineStr">
        <is>
          <t>Tenant</t>
        </is>
      </c>
      <c r="C53" s="7" t="inlineStr">
        <is>
          <t>Monthly rent</t>
        </is>
      </c>
      <c r="D53" s="7" t="inlineStr"/>
      <c r="E53" s="7" t="inlineStr"/>
      <c r="F53" s="7" t="inlineStr"/>
      <c r="G53" s="7" t="inlineStr"/>
    </row>
    <row r="54">
      <c r="A54" s="8" t="inlineStr">
        <is>
          <t>Room A</t>
        </is>
      </c>
      <c r="B54" s="9" t="inlineStr">
        <is>
          <t>John</t>
        </is>
      </c>
      <c r="C54" s="10" t="n">
        <v>400</v>
      </c>
      <c r="D54" s="11" t="inlineStr"/>
      <c r="E54" s="11" t="inlineStr"/>
      <c r="F54" s="11" t="inlineStr"/>
      <c r="G54" s="11" t="inlineStr"/>
    </row>
    <row r="55">
      <c r="A55" s="8" t="inlineStr">
        <is>
          <t>Room B</t>
        </is>
      </c>
      <c r="B55" s="9" t="inlineStr">
        <is>
          <t>Maria</t>
        </is>
      </c>
      <c r="C55" s="10" t="n">
        <v>475</v>
      </c>
      <c r="D55" s="11" t="inlineStr"/>
      <c r="E55" s="11" t="inlineStr"/>
      <c r="F55" s="11" t="inlineStr"/>
      <c r="G55" s="11" t="inlineStr"/>
    </row>
    <row r="56">
      <c r="A56" s="8" t="inlineStr">
        <is>
          <t>Room C</t>
        </is>
      </c>
      <c r="B56" s="9" t="inlineStr">
        <is>
          <t>Tom</t>
        </is>
      </c>
      <c r="C56" s="10" t="n">
        <v>350</v>
      </c>
      <c r="D56" s="11" t="inlineStr"/>
      <c r="E56" s="11" t="inlineStr"/>
      <c r="F56" s="11" t="inlineStr"/>
      <c r="G56" s="11" t="inlineStr"/>
    </row>
    <row r="58">
      <c r="A58" s="5" t="inlineStr">
        <is>
          <t>Utility bills  (consumption auto-calculated from meters)</t>
        </is>
      </c>
      <c r="B58" s="6" t="n"/>
      <c r="C58" s="6" t="n"/>
      <c r="D58" s="6" t="n"/>
      <c r="E58" s="6" t="n"/>
      <c r="F58" s="6" t="n"/>
      <c r="G58" s="6" t="n"/>
    </row>
    <row r="59">
      <c r="A59" s="7" t="inlineStr">
        <is>
          <t>Type</t>
        </is>
      </c>
      <c r="B59" s="7" t="inlineStr">
        <is>
          <t>Period from</t>
        </is>
      </c>
      <c r="C59" s="7" t="inlineStr">
        <is>
          <t>Period to</t>
        </is>
      </c>
      <c r="D59" s="7" t="inlineStr">
        <is>
          <t>Opening meter</t>
        </is>
      </c>
      <c r="E59" s="7" t="inlineStr">
        <is>
          <t>Closing meter</t>
        </is>
      </c>
      <c r="F59" s="7" t="inlineStr">
        <is>
          <t>Consumption</t>
        </is>
      </c>
      <c r="G59" s="7" t="inlineStr">
        <is>
          <t>Amount</t>
        </is>
      </c>
    </row>
    <row r="60">
      <c r="A60" s="9" t="inlineStr">
        <is>
          <t>Electricity</t>
        </is>
      </c>
      <c r="B60" s="12" t="n">
        <v>46082</v>
      </c>
      <c r="C60" s="12" t="n">
        <v>46112</v>
      </c>
      <c r="D60" s="13" t="n">
        <v>12700</v>
      </c>
      <c r="E60" s="13" t="n">
        <v>13100</v>
      </c>
      <c r="F60" s="14">
        <f>IF(AND(D60&lt;&gt;"",E60&lt;&gt;""),E60-D60,"")</f>
        <v/>
      </c>
      <c r="G60" s="10" t="n">
        <v>105</v>
      </c>
    </row>
    <row r="61">
      <c r="A61" s="9" t="inlineStr">
        <is>
          <t>Water</t>
        </is>
      </c>
      <c r="B61" s="12" t="n">
        <v>46082</v>
      </c>
      <c r="C61" s="12" t="n">
        <v>46112</v>
      </c>
      <c r="D61" s="13" t="n">
        <v>560</v>
      </c>
      <c r="E61" s="13" t="n">
        <v>625</v>
      </c>
      <c r="F61" s="14">
        <f>IF(AND(D61&lt;&gt;"",E61&lt;&gt;""),E61-D61,"")</f>
        <v/>
      </c>
      <c r="G61" s="10" t="n">
        <v>39</v>
      </c>
    </row>
    <row r="62">
      <c r="A62" s="9" t="inlineStr">
        <is>
          <t>Internet</t>
        </is>
      </c>
      <c r="B62" s="12" t="n">
        <v>46082</v>
      </c>
      <c r="C62" s="12" t="n">
        <v>46112</v>
      </c>
      <c r="D62" s="13" t="n"/>
      <c r="E62" s="13" t="n"/>
      <c r="F62" s="14">
        <f>IF(AND(D62&lt;&gt;"",E62&lt;&gt;""),E62-D62,"")</f>
        <v/>
      </c>
      <c r="G62" s="10" t="n">
        <v>30</v>
      </c>
    </row>
    <row r="63">
      <c r="A63" s="9" t="n"/>
      <c r="B63" s="12" t="n"/>
      <c r="C63" s="12" t="n"/>
      <c r="D63" s="13" t="n"/>
      <c r="E63" s="13" t="n"/>
      <c r="F63" s="14">
        <f>IF(AND(D63&lt;&gt;"",E63&lt;&gt;""),E63-D63,"")</f>
        <v/>
      </c>
      <c r="G63" s="10" t="n"/>
    </row>
    <row r="64">
      <c r="A64" s="9" t="n"/>
      <c r="B64" s="12" t="n"/>
      <c r="C64" s="12" t="n"/>
      <c r="D64" s="13" t="n"/>
      <c r="E64" s="13" t="n"/>
      <c r="F64" s="14">
        <f>IF(AND(D64&lt;&gt;"",E64&lt;&gt;""),E64-D64,"")</f>
        <v/>
      </c>
      <c r="G64" s="10" t="n"/>
    </row>
    <row r="65">
      <c r="A65" s="9" t="n"/>
      <c r="B65" s="12" t="n"/>
      <c r="C65" s="12" t="n"/>
      <c r="D65" s="13" t="n"/>
      <c r="E65" s="13" t="n"/>
      <c r="F65" s="14">
        <f>IF(AND(D65&lt;&gt;"",E65&lt;&gt;""),E65-D65,"")</f>
        <v/>
      </c>
      <c r="G65" s="10" t="n"/>
    </row>
    <row r="66">
      <c r="A66" s="15" t="inlineStr">
        <is>
          <t>Total utility cost</t>
        </is>
      </c>
      <c r="B66" s="16" t="n"/>
      <c r="C66" s="16" t="n"/>
      <c r="D66" s="16" t="n"/>
      <c r="E66" s="16" t="n"/>
      <c r="F66" s="16" t="n"/>
      <c r="G66" s="17">
        <f>SUM(G60:G65)</f>
        <v/>
      </c>
    </row>
    <row r="68">
      <c r="A68" s="5" t="inlineStr">
        <is>
          <t>Per-room summary</t>
        </is>
      </c>
      <c r="B68" s="6" t="n"/>
      <c r="C68" s="6" t="n"/>
      <c r="D68" s="6" t="n"/>
      <c r="E68" s="6" t="n"/>
      <c r="F68" s="6" t="n"/>
      <c r="G68" s="6" t="n"/>
    </row>
    <row r="69">
      <c r="A69" s="7" t="inlineStr">
        <is>
          <t>Room</t>
        </is>
      </c>
      <c r="B69" s="7" t="inlineStr">
        <is>
          <t>Rent</t>
        </is>
      </c>
      <c r="C69" s="7" t="inlineStr">
        <is>
          <t>Utility share</t>
        </is>
      </c>
      <c r="D69" s="7" t="inlineStr">
        <is>
          <t>Prev. carry-fwd</t>
        </is>
      </c>
      <c r="E69" s="7" t="inlineStr">
        <is>
          <t>Amount due</t>
        </is>
      </c>
      <c r="F69" s="7" t="inlineStr">
        <is>
          <t>Paid</t>
        </is>
      </c>
      <c r="G69" s="7" t="inlineStr">
        <is>
          <t>New carry-fwd</t>
        </is>
      </c>
    </row>
    <row r="70">
      <c r="A70" s="8" t="inlineStr">
        <is>
          <t>Room A</t>
        </is>
      </c>
      <c r="B70" s="18">
        <f>C54</f>
        <v/>
      </c>
      <c r="C70" s="18">
        <f>G66/3</f>
        <v/>
      </c>
      <c r="D70" s="18">
        <f>G46</f>
        <v/>
      </c>
      <c r="E70" s="18">
        <f>B70+C70-D70</f>
        <v/>
      </c>
      <c r="F70" s="10" t="n">
        <v>460</v>
      </c>
      <c r="G70" s="18">
        <f>F70-E70</f>
        <v/>
      </c>
    </row>
    <row r="71">
      <c r="A71" s="8" t="inlineStr">
        <is>
          <t>Room B</t>
        </is>
      </c>
      <c r="B71" s="18">
        <f>C55</f>
        <v/>
      </c>
      <c r="C71" s="18">
        <f>G66/3</f>
        <v/>
      </c>
      <c r="D71" s="18">
        <f>G47</f>
        <v/>
      </c>
      <c r="E71" s="18">
        <f>B71+C71-D71</f>
        <v/>
      </c>
      <c r="F71" s="10" t="n">
        <v>528</v>
      </c>
      <c r="G71" s="18">
        <f>F71-E71</f>
        <v/>
      </c>
    </row>
    <row r="72">
      <c r="A72" s="8" t="inlineStr">
        <is>
          <t>Room C</t>
        </is>
      </c>
      <c r="B72" s="18">
        <f>C56</f>
        <v/>
      </c>
      <c r="C72" s="18">
        <f>G66/3</f>
        <v/>
      </c>
      <c r="D72" s="18">
        <f>G48</f>
        <v/>
      </c>
      <c r="E72" s="18">
        <f>B72+C72-D72</f>
        <v/>
      </c>
      <c r="F72" s="10" t="n">
        <v>400</v>
      </c>
      <c r="G72" s="18">
        <f>F72-E72</f>
        <v/>
      </c>
    </row>
    <row r="73">
      <c r="A73" s="19" t="inlineStr">
        <is>
          <t>Total</t>
        </is>
      </c>
      <c r="B73" s="17">
        <f>SUM(B70:B72)</f>
        <v/>
      </c>
      <c r="C73" s="17">
        <f>SUM(C70:C72)</f>
        <v/>
      </c>
      <c r="D73" s="17">
        <f>SUM(D70:D72)</f>
        <v/>
      </c>
      <c r="E73" s="17">
        <f>SUM(E70:E72)</f>
        <v/>
      </c>
      <c r="F73" s="17">
        <f>SUM(F70:F72)</f>
        <v/>
      </c>
      <c r="G73" s="17">
        <f>SUM(G70:G72)</f>
        <v/>
      </c>
    </row>
    <row r="75">
      <c r="A75" s="3" t="inlineStr">
        <is>
          <t>4.  April 2026</t>
        </is>
      </c>
      <c r="B75" s="4" t="n"/>
      <c r="C75" s="4" t="n"/>
      <c r="D75" s="4" t="n"/>
      <c r="E75" s="4" t="n"/>
      <c r="F75" s="4" t="n"/>
      <c r="G75" s="4" t="n"/>
    </row>
    <row r="76">
      <c r="A76" s="5" t="inlineStr">
        <is>
          <t>Tenants &amp; monthly rent</t>
        </is>
      </c>
      <c r="B76" s="6" t="n"/>
      <c r="C76" s="6" t="n"/>
      <c r="D76" s="6" t="n"/>
      <c r="E76" s="6" t="n"/>
      <c r="F76" s="6" t="n"/>
      <c r="G76" s="6" t="n"/>
    </row>
    <row r="77">
      <c r="A77" s="7" t="inlineStr">
        <is>
          <t>Room</t>
        </is>
      </c>
      <c r="B77" s="7" t="inlineStr">
        <is>
          <t>Tenant</t>
        </is>
      </c>
      <c r="C77" s="7" t="inlineStr">
        <is>
          <t>Monthly rent</t>
        </is>
      </c>
      <c r="D77" s="7" t="inlineStr"/>
      <c r="E77" s="7" t="inlineStr"/>
      <c r="F77" s="7" t="inlineStr"/>
      <c r="G77" s="7" t="inlineStr"/>
    </row>
    <row r="78">
      <c r="A78" s="8" t="inlineStr">
        <is>
          <t>Room A</t>
        </is>
      </c>
      <c r="B78" s="9" t="n"/>
      <c r="C78" s="10" t="n"/>
      <c r="D78" s="11" t="inlineStr"/>
      <c r="E78" s="11" t="inlineStr"/>
      <c r="F78" s="11" t="inlineStr"/>
      <c r="G78" s="11" t="inlineStr"/>
    </row>
    <row r="79">
      <c r="A79" s="8" t="inlineStr">
        <is>
          <t>Room B</t>
        </is>
      </c>
      <c r="B79" s="9" t="n"/>
      <c r="C79" s="10" t="n"/>
      <c r="D79" s="11" t="inlineStr"/>
      <c r="E79" s="11" t="inlineStr"/>
      <c r="F79" s="11" t="inlineStr"/>
      <c r="G79" s="11" t="inlineStr"/>
    </row>
    <row r="80">
      <c r="A80" s="8" t="inlineStr">
        <is>
          <t>Room C</t>
        </is>
      </c>
      <c r="B80" s="9" t="n"/>
      <c r="C80" s="10" t="n"/>
      <c r="D80" s="11" t="inlineStr"/>
      <c r="E80" s="11" t="inlineStr"/>
      <c r="F80" s="11" t="inlineStr"/>
      <c r="G80" s="11" t="inlineStr"/>
    </row>
    <row r="82">
      <c r="A82" s="5" t="inlineStr">
        <is>
          <t>Utility bills  (consumption auto-calculated from meters)</t>
        </is>
      </c>
      <c r="B82" s="6" t="n"/>
      <c r="C82" s="6" t="n"/>
      <c r="D82" s="6" t="n"/>
      <c r="E82" s="6" t="n"/>
      <c r="F82" s="6" t="n"/>
      <c r="G82" s="6" t="n"/>
    </row>
    <row r="83">
      <c r="A83" s="7" t="inlineStr">
        <is>
          <t>Type</t>
        </is>
      </c>
      <c r="B83" s="7" t="inlineStr">
        <is>
          <t>Period from</t>
        </is>
      </c>
      <c r="C83" s="7" t="inlineStr">
        <is>
          <t>Period to</t>
        </is>
      </c>
      <c r="D83" s="7" t="inlineStr">
        <is>
          <t>Opening meter</t>
        </is>
      </c>
      <c r="E83" s="7" t="inlineStr">
        <is>
          <t>Closing meter</t>
        </is>
      </c>
      <c r="F83" s="7" t="inlineStr">
        <is>
          <t>Consumption</t>
        </is>
      </c>
      <c r="G83" s="7" t="inlineStr">
        <is>
          <t>Amount</t>
        </is>
      </c>
    </row>
    <row r="84">
      <c r="A84" s="9" t="n"/>
      <c r="B84" s="12" t="n"/>
      <c r="C84" s="12" t="n"/>
      <c r="D84" s="13" t="n"/>
      <c r="E84" s="13" t="n"/>
      <c r="F84" s="14">
        <f>IF(AND(D84&lt;&gt;"",E84&lt;&gt;""),E84-D84,"")</f>
        <v/>
      </c>
      <c r="G84" s="10" t="n"/>
    </row>
    <row r="85">
      <c r="A85" s="9" t="n"/>
      <c r="B85" s="12" t="n"/>
      <c r="C85" s="12" t="n"/>
      <c r="D85" s="13" t="n"/>
      <c r="E85" s="13" t="n"/>
      <c r="F85" s="14">
        <f>IF(AND(D85&lt;&gt;"",E85&lt;&gt;""),E85-D85,"")</f>
        <v/>
      </c>
      <c r="G85" s="10" t="n"/>
    </row>
    <row r="86">
      <c r="A86" s="9" t="n"/>
      <c r="B86" s="12" t="n"/>
      <c r="C86" s="12" t="n"/>
      <c r="D86" s="13" t="n"/>
      <c r="E86" s="13" t="n"/>
      <c r="F86" s="14">
        <f>IF(AND(D86&lt;&gt;"",E86&lt;&gt;""),E86-D86,"")</f>
        <v/>
      </c>
      <c r="G86" s="10" t="n"/>
    </row>
    <row r="87">
      <c r="A87" s="9" t="n"/>
      <c r="B87" s="12" t="n"/>
      <c r="C87" s="12" t="n"/>
      <c r="D87" s="13" t="n"/>
      <c r="E87" s="13" t="n"/>
      <c r="F87" s="14">
        <f>IF(AND(D87&lt;&gt;"",E87&lt;&gt;""),E87-D87,"")</f>
        <v/>
      </c>
      <c r="G87" s="10" t="n"/>
    </row>
    <row r="88">
      <c r="A88" s="9" t="n"/>
      <c r="B88" s="12" t="n"/>
      <c r="C88" s="12" t="n"/>
      <c r="D88" s="13" t="n"/>
      <c r="E88" s="13" t="n"/>
      <c r="F88" s="14">
        <f>IF(AND(D88&lt;&gt;"",E88&lt;&gt;""),E88-D88,"")</f>
        <v/>
      </c>
      <c r="G88" s="10" t="n"/>
    </row>
    <row r="89">
      <c r="A89" s="9" t="n"/>
      <c r="B89" s="12" t="n"/>
      <c r="C89" s="12" t="n"/>
      <c r="D89" s="13" t="n"/>
      <c r="E89" s="13" t="n"/>
      <c r="F89" s="14">
        <f>IF(AND(D89&lt;&gt;"",E89&lt;&gt;""),E89-D89,"")</f>
        <v/>
      </c>
      <c r="G89" s="10" t="n"/>
    </row>
    <row r="90">
      <c r="A90" s="15" t="inlineStr">
        <is>
          <t>Total utility cost</t>
        </is>
      </c>
      <c r="B90" s="16" t="n"/>
      <c r="C90" s="16" t="n"/>
      <c r="D90" s="16" t="n"/>
      <c r="E90" s="16" t="n"/>
      <c r="F90" s="16" t="n"/>
      <c r="G90" s="17">
        <f>SUM(G84:G89)</f>
        <v/>
      </c>
    </row>
    <row r="92">
      <c r="A92" s="5" t="inlineStr">
        <is>
          <t>Per-room summary</t>
        </is>
      </c>
      <c r="B92" s="6" t="n"/>
      <c r="C92" s="6" t="n"/>
      <c r="D92" s="6" t="n"/>
      <c r="E92" s="6" t="n"/>
      <c r="F92" s="6" t="n"/>
      <c r="G92" s="6" t="n"/>
    </row>
    <row r="93">
      <c r="A93" s="7" t="inlineStr">
        <is>
          <t>Room</t>
        </is>
      </c>
      <c r="B93" s="7" t="inlineStr">
        <is>
          <t>Rent</t>
        </is>
      </c>
      <c r="C93" s="7" t="inlineStr">
        <is>
          <t>Utility share</t>
        </is>
      </c>
      <c r="D93" s="7" t="inlineStr">
        <is>
          <t>Prev. carry-fwd</t>
        </is>
      </c>
      <c r="E93" s="7" t="inlineStr">
        <is>
          <t>Amount due</t>
        </is>
      </c>
      <c r="F93" s="7" t="inlineStr">
        <is>
          <t>Paid</t>
        </is>
      </c>
      <c r="G93" s="7" t="inlineStr">
        <is>
          <t>New carry-fwd</t>
        </is>
      </c>
    </row>
    <row r="94">
      <c r="A94" s="8" t="inlineStr">
        <is>
          <t>Room A</t>
        </is>
      </c>
      <c r="B94" s="18">
        <f>C78</f>
        <v/>
      </c>
      <c r="C94" s="18">
        <f>G90/3</f>
        <v/>
      </c>
      <c r="D94" s="18">
        <f>G70</f>
        <v/>
      </c>
      <c r="E94" s="18">
        <f>B94+C94-D94</f>
        <v/>
      </c>
      <c r="F94" s="10" t="n"/>
      <c r="G94" s="18">
        <f>F94-E94</f>
        <v/>
      </c>
    </row>
    <row r="95">
      <c r="A95" s="8" t="inlineStr">
        <is>
          <t>Room B</t>
        </is>
      </c>
      <c r="B95" s="18">
        <f>C79</f>
        <v/>
      </c>
      <c r="C95" s="18">
        <f>G90/3</f>
        <v/>
      </c>
      <c r="D95" s="18">
        <f>G71</f>
        <v/>
      </c>
      <c r="E95" s="18">
        <f>B95+C95-D95</f>
        <v/>
      </c>
      <c r="F95" s="10" t="n"/>
      <c r="G95" s="18">
        <f>F95-E95</f>
        <v/>
      </c>
    </row>
    <row r="96">
      <c r="A96" s="8" t="inlineStr">
        <is>
          <t>Room C</t>
        </is>
      </c>
      <c r="B96" s="18">
        <f>C80</f>
        <v/>
      </c>
      <c r="C96" s="18">
        <f>G90/3</f>
        <v/>
      </c>
      <c r="D96" s="18">
        <f>G72</f>
        <v/>
      </c>
      <c r="E96" s="18">
        <f>B96+C96-D96</f>
        <v/>
      </c>
      <c r="F96" s="10" t="n"/>
      <c r="G96" s="18">
        <f>F96-E96</f>
        <v/>
      </c>
    </row>
    <row r="97">
      <c r="A97" s="19" t="inlineStr">
        <is>
          <t>Total</t>
        </is>
      </c>
      <c r="B97" s="17">
        <f>SUM(B94:B96)</f>
        <v/>
      </c>
      <c r="C97" s="17">
        <f>SUM(C94:C96)</f>
        <v/>
      </c>
      <c r="D97" s="17">
        <f>SUM(D94:D96)</f>
        <v/>
      </c>
      <c r="E97" s="17">
        <f>SUM(E94:E96)</f>
        <v/>
      </c>
      <c r="F97" s="17">
        <f>SUM(F94:F96)</f>
        <v/>
      </c>
      <c r="G97" s="17">
        <f>SUM(G94:G96)</f>
        <v/>
      </c>
    </row>
    <row r="99">
      <c r="A99" s="3" t="inlineStr">
        <is>
          <t>5.  May 2026</t>
        </is>
      </c>
      <c r="B99" s="4" t="n"/>
      <c r="C99" s="4" t="n"/>
      <c r="D99" s="4" t="n"/>
      <c r="E99" s="4" t="n"/>
      <c r="F99" s="4" t="n"/>
      <c r="G99" s="4" t="n"/>
    </row>
    <row r="100">
      <c r="A100" s="5" t="inlineStr">
        <is>
          <t>Tenants &amp; monthly rent</t>
        </is>
      </c>
      <c r="B100" s="6" t="n"/>
      <c r="C100" s="6" t="n"/>
      <c r="D100" s="6" t="n"/>
      <c r="E100" s="6" t="n"/>
      <c r="F100" s="6" t="n"/>
      <c r="G100" s="6" t="n"/>
    </row>
    <row r="101">
      <c r="A101" s="7" t="inlineStr">
        <is>
          <t>Room</t>
        </is>
      </c>
      <c r="B101" s="7" t="inlineStr">
        <is>
          <t>Tenant</t>
        </is>
      </c>
      <c r="C101" s="7" t="inlineStr">
        <is>
          <t>Monthly rent</t>
        </is>
      </c>
      <c r="D101" s="7" t="inlineStr"/>
      <c r="E101" s="7" t="inlineStr"/>
      <c r="F101" s="7" t="inlineStr"/>
      <c r="G101" s="7" t="inlineStr"/>
    </row>
    <row r="102">
      <c r="A102" s="8" t="inlineStr">
        <is>
          <t>Room A</t>
        </is>
      </c>
      <c r="B102" s="9" t="n"/>
      <c r="C102" s="10" t="n"/>
      <c r="D102" s="11" t="inlineStr"/>
      <c r="E102" s="11" t="inlineStr"/>
      <c r="F102" s="11" t="inlineStr"/>
      <c r="G102" s="11" t="inlineStr"/>
    </row>
    <row r="103">
      <c r="A103" s="8" t="inlineStr">
        <is>
          <t>Room B</t>
        </is>
      </c>
      <c r="B103" s="9" t="n"/>
      <c r="C103" s="10" t="n"/>
      <c r="D103" s="11" t="inlineStr"/>
      <c r="E103" s="11" t="inlineStr"/>
      <c r="F103" s="11" t="inlineStr"/>
      <c r="G103" s="11" t="inlineStr"/>
    </row>
    <row r="104">
      <c r="A104" s="8" t="inlineStr">
        <is>
          <t>Room C</t>
        </is>
      </c>
      <c r="B104" s="9" t="n"/>
      <c r="C104" s="10" t="n"/>
      <c r="D104" s="11" t="inlineStr"/>
      <c r="E104" s="11" t="inlineStr"/>
      <c r="F104" s="11" t="inlineStr"/>
      <c r="G104" s="11" t="inlineStr"/>
    </row>
    <row r="106">
      <c r="A106" s="5" t="inlineStr">
        <is>
          <t>Utility bills  (consumption auto-calculated from meters)</t>
        </is>
      </c>
      <c r="B106" s="6" t="n"/>
      <c r="C106" s="6" t="n"/>
      <c r="D106" s="6" t="n"/>
      <c r="E106" s="6" t="n"/>
      <c r="F106" s="6" t="n"/>
      <c r="G106" s="6" t="n"/>
    </row>
    <row r="107">
      <c r="A107" s="7" t="inlineStr">
        <is>
          <t>Type</t>
        </is>
      </c>
      <c r="B107" s="7" t="inlineStr">
        <is>
          <t>Period from</t>
        </is>
      </c>
      <c r="C107" s="7" t="inlineStr">
        <is>
          <t>Period to</t>
        </is>
      </c>
      <c r="D107" s="7" t="inlineStr">
        <is>
          <t>Opening meter</t>
        </is>
      </c>
      <c r="E107" s="7" t="inlineStr">
        <is>
          <t>Closing meter</t>
        </is>
      </c>
      <c r="F107" s="7" t="inlineStr">
        <is>
          <t>Consumption</t>
        </is>
      </c>
      <c r="G107" s="7" t="inlineStr">
        <is>
          <t>Amount</t>
        </is>
      </c>
    </row>
    <row r="108">
      <c r="A108" s="9" t="n"/>
      <c r="B108" s="12" t="n"/>
      <c r="C108" s="12" t="n"/>
      <c r="D108" s="13" t="n"/>
      <c r="E108" s="13" t="n"/>
      <c r="F108" s="14">
        <f>IF(AND(D108&lt;&gt;"",E108&lt;&gt;""),E108-D108,"")</f>
        <v/>
      </c>
      <c r="G108" s="10" t="n"/>
    </row>
    <row r="109">
      <c r="A109" s="9" t="n"/>
      <c r="B109" s="12" t="n"/>
      <c r="C109" s="12" t="n"/>
      <c r="D109" s="13" t="n"/>
      <c r="E109" s="13" t="n"/>
      <c r="F109" s="14">
        <f>IF(AND(D109&lt;&gt;"",E109&lt;&gt;""),E109-D109,"")</f>
        <v/>
      </c>
      <c r="G109" s="10" t="n"/>
    </row>
    <row r="110">
      <c r="A110" s="9" t="n"/>
      <c r="B110" s="12" t="n"/>
      <c r="C110" s="12" t="n"/>
      <c r="D110" s="13" t="n"/>
      <c r="E110" s="13" t="n"/>
      <c r="F110" s="14">
        <f>IF(AND(D110&lt;&gt;"",E110&lt;&gt;""),E110-D110,"")</f>
        <v/>
      </c>
      <c r="G110" s="10" t="n"/>
    </row>
    <row r="111">
      <c r="A111" s="9" t="n"/>
      <c r="B111" s="12" t="n"/>
      <c r="C111" s="12" t="n"/>
      <c r="D111" s="13" t="n"/>
      <c r="E111" s="13" t="n"/>
      <c r="F111" s="14">
        <f>IF(AND(D111&lt;&gt;"",E111&lt;&gt;""),E111-D111,"")</f>
        <v/>
      </c>
      <c r="G111" s="10" t="n"/>
    </row>
    <row r="112">
      <c r="A112" s="9" t="n"/>
      <c r="B112" s="12" t="n"/>
      <c r="C112" s="12" t="n"/>
      <c r="D112" s="13" t="n"/>
      <c r="E112" s="13" t="n"/>
      <c r="F112" s="14">
        <f>IF(AND(D112&lt;&gt;"",E112&lt;&gt;""),E112-D112,"")</f>
        <v/>
      </c>
      <c r="G112" s="10" t="n"/>
    </row>
    <row r="113">
      <c r="A113" s="9" t="n"/>
      <c r="B113" s="12" t="n"/>
      <c r="C113" s="12" t="n"/>
      <c r="D113" s="13" t="n"/>
      <c r="E113" s="13" t="n"/>
      <c r="F113" s="14">
        <f>IF(AND(D113&lt;&gt;"",E113&lt;&gt;""),E113-D113,"")</f>
        <v/>
      </c>
      <c r="G113" s="10" t="n"/>
    </row>
    <row r="114">
      <c r="A114" s="15" t="inlineStr">
        <is>
          <t>Total utility cost</t>
        </is>
      </c>
      <c r="B114" s="16" t="n"/>
      <c r="C114" s="16" t="n"/>
      <c r="D114" s="16" t="n"/>
      <c r="E114" s="16" t="n"/>
      <c r="F114" s="16" t="n"/>
      <c r="G114" s="17">
        <f>SUM(G108:G113)</f>
        <v/>
      </c>
    </row>
    <row r="116">
      <c r="A116" s="5" t="inlineStr">
        <is>
          <t>Per-room summary</t>
        </is>
      </c>
      <c r="B116" s="6" t="n"/>
      <c r="C116" s="6" t="n"/>
      <c r="D116" s="6" t="n"/>
      <c r="E116" s="6" t="n"/>
      <c r="F116" s="6" t="n"/>
      <c r="G116" s="6" t="n"/>
    </row>
    <row r="117">
      <c r="A117" s="7" t="inlineStr">
        <is>
          <t>Room</t>
        </is>
      </c>
      <c r="B117" s="7" t="inlineStr">
        <is>
          <t>Rent</t>
        </is>
      </c>
      <c r="C117" s="7" t="inlineStr">
        <is>
          <t>Utility share</t>
        </is>
      </c>
      <c r="D117" s="7" t="inlineStr">
        <is>
          <t>Prev. carry-fwd</t>
        </is>
      </c>
      <c r="E117" s="7" t="inlineStr">
        <is>
          <t>Amount due</t>
        </is>
      </c>
      <c r="F117" s="7" t="inlineStr">
        <is>
          <t>Paid</t>
        </is>
      </c>
      <c r="G117" s="7" t="inlineStr">
        <is>
          <t>New carry-fwd</t>
        </is>
      </c>
    </row>
    <row r="118">
      <c r="A118" s="8" t="inlineStr">
        <is>
          <t>Room A</t>
        </is>
      </c>
      <c r="B118" s="18">
        <f>C102</f>
        <v/>
      </c>
      <c r="C118" s="18">
        <f>G114/3</f>
        <v/>
      </c>
      <c r="D118" s="18">
        <f>G94</f>
        <v/>
      </c>
      <c r="E118" s="18">
        <f>B118+C118-D118</f>
        <v/>
      </c>
      <c r="F118" s="10" t="n"/>
      <c r="G118" s="18">
        <f>F118-E118</f>
        <v/>
      </c>
    </row>
    <row r="119">
      <c r="A119" s="8" t="inlineStr">
        <is>
          <t>Room B</t>
        </is>
      </c>
      <c r="B119" s="18">
        <f>C103</f>
        <v/>
      </c>
      <c r="C119" s="18">
        <f>G114/3</f>
        <v/>
      </c>
      <c r="D119" s="18">
        <f>G95</f>
        <v/>
      </c>
      <c r="E119" s="18">
        <f>B119+C119-D119</f>
        <v/>
      </c>
      <c r="F119" s="10" t="n"/>
      <c r="G119" s="18">
        <f>F119-E119</f>
        <v/>
      </c>
    </row>
    <row r="120">
      <c r="A120" s="8" t="inlineStr">
        <is>
          <t>Room C</t>
        </is>
      </c>
      <c r="B120" s="18">
        <f>C104</f>
        <v/>
      </c>
      <c r="C120" s="18">
        <f>G114/3</f>
        <v/>
      </c>
      <c r="D120" s="18">
        <f>G96</f>
        <v/>
      </c>
      <c r="E120" s="18">
        <f>B120+C120-D120</f>
        <v/>
      </c>
      <c r="F120" s="10" t="n"/>
      <c r="G120" s="18">
        <f>F120-E120</f>
        <v/>
      </c>
    </row>
    <row r="121">
      <c r="A121" s="19" t="inlineStr">
        <is>
          <t>Total</t>
        </is>
      </c>
      <c r="B121" s="17">
        <f>SUM(B118:B120)</f>
        <v/>
      </c>
      <c r="C121" s="17">
        <f>SUM(C118:C120)</f>
        <v/>
      </c>
      <c r="D121" s="17">
        <f>SUM(D118:D120)</f>
        <v/>
      </c>
      <c r="E121" s="17">
        <f>SUM(E118:E120)</f>
        <v/>
      </c>
      <c r="F121" s="17">
        <f>SUM(F118:F120)</f>
        <v/>
      </c>
      <c r="G121" s="17">
        <f>SUM(G118:G120)</f>
        <v/>
      </c>
    </row>
    <row r="123">
      <c r="A123" s="3" t="inlineStr">
        <is>
          <t>6.  June 2026</t>
        </is>
      </c>
      <c r="B123" s="4" t="n"/>
      <c r="C123" s="4" t="n"/>
      <c r="D123" s="4" t="n"/>
      <c r="E123" s="4" t="n"/>
      <c r="F123" s="4" t="n"/>
      <c r="G123" s="4" t="n"/>
    </row>
    <row r="124">
      <c r="A124" s="5" t="inlineStr">
        <is>
          <t>Tenants &amp; monthly rent</t>
        </is>
      </c>
      <c r="B124" s="6" t="n"/>
      <c r="C124" s="6" t="n"/>
      <c r="D124" s="6" t="n"/>
      <c r="E124" s="6" t="n"/>
      <c r="F124" s="6" t="n"/>
      <c r="G124" s="6" t="n"/>
    </row>
    <row r="125">
      <c r="A125" s="7" t="inlineStr">
        <is>
          <t>Room</t>
        </is>
      </c>
      <c r="B125" s="7" t="inlineStr">
        <is>
          <t>Tenant</t>
        </is>
      </c>
      <c r="C125" s="7" t="inlineStr">
        <is>
          <t>Monthly rent</t>
        </is>
      </c>
      <c r="D125" s="7" t="inlineStr"/>
      <c r="E125" s="7" t="inlineStr"/>
      <c r="F125" s="7" t="inlineStr"/>
      <c r="G125" s="7" t="inlineStr"/>
    </row>
    <row r="126">
      <c r="A126" s="8" t="inlineStr">
        <is>
          <t>Room A</t>
        </is>
      </c>
      <c r="B126" s="9" t="n"/>
      <c r="C126" s="10" t="n"/>
      <c r="D126" s="11" t="inlineStr"/>
      <c r="E126" s="11" t="inlineStr"/>
      <c r="F126" s="11" t="inlineStr"/>
      <c r="G126" s="11" t="inlineStr"/>
    </row>
    <row r="127">
      <c r="A127" s="8" t="inlineStr">
        <is>
          <t>Room B</t>
        </is>
      </c>
      <c r="B127" s="9" t="n"/>
      <c r="C127" s="10" t="n"/>
      <c r="D127" s="11" t="inlineStr"/>
      <c r="E127" s="11" t="inlineStr"/>
      <c r="F127" s="11" t="inlineStr"/>
      <c r="G127" s="11" t="inlineStr"/>
    </row>
    <row r="128">
      <c r="A128" s="8" t="inlineStr">
        <is>
          <t>Room C</t>
        </is>
      </c>
      <c r="B128" s="9" t="n"/>
      <c r="C128" s="10" t="n"/>
      <c r="D128" s="11" t="inlineStr"/>
      <c r="E128" s="11" t="inlineStr"/>
      <c r="F128" s="11" t="inlineStr"/>
      <c r="G128" s="11" t="inlineStr"/>
    </row>
    <row r="130">
      <c r="A130" s="5" t="inlineStr">
        <is>
          <t>Utility bills  (consumption auto-calculated from meters)</t>
        </is>
      </c>
      <c r="B130" s="6" t="n"/>
      <c r="C130" s="6" t="n"/>
      <c r="D130" s="6" t="n"/>
      <c r="E130" s="6" t="n"/>
      <c r="F130" s="6" t="n"/>
      <c r="G130" s="6" t="n"/>
    </row>
    <row r="131">
      <c r="A131" s="7" t="inlineStr">
        <is>
          <t>Type</t>
        </is>
      </c>
      <c r="B131" s="7" t="inlineStr">
        <is>
          <t>Period from</t>
        </is>
      </c>
      <c r="C131" s="7" t="inlineStr">
        <is>
          <t>Period to</t>
        </is>
      </c>
      <c r="D131" s="7" t="inlineStr">
        <is>
          <t>Opening meter</t>
        </is>
      </c>
      <c r="E131" s="7" t="inlineStr">
        <is>
          <t>Closing meter</t>
        </is>
      </c>
      <c r="F131" s="7" t="inlineStr">
        <is>
          <t>Consumption</t>
        </is>
      </c>
      <c r="G131" s="7" t="inlineStr">
        <is>
          <t>Amount</t>
        </is>
      </c>
    </row>
    <row r="132">
      <c r="A132" s="9" t="n"/>
      <c r="B132" s="12" t="n"/>
      <c r="C132" s="12" t="n"/>
      <c r="D132" s="13" t="n"/>
      <c r="E132" s="13" t="n"/>
      <c r="F132" s="14">
        <f>IF(AND(D132&lt;&gt;"",E132&lt;&gt;""),E132-D132,"")</f>
        <v/>
      </c>
      <c r="G132" s="10" t="n"/>
    </row>
    <row r="133">
      <c r="A133" s="9" t="n"/>
      <c r="B133" s="12" t="n"/>
      <c r="C133" s="12" t="n"/>
      <c r="D133" s="13" t="n"/>
      <c r="E133" s="13" t="n"/>
      <c r="F133" s="14">
        <f>IF(AND(D133&lt;&gt;"",E133&lt;&gt;""),E133-D133,"")</f>
        <v/>
      </c>
      <c r="G133" s="10" t="n"/>
    </row>
    <row r="134">
      <c r="A134" s="9" t="n"/>
      <c r="B134" s="12" t="n"/>
      <c r="C134" s="12" t="n"/>
      <c r="D134" s="13" t="n"/>
      <c r="E134" s="13" t="n"/>
      <c r="F134" s="14">
        <f>IF(AND(D134&lt;&gt;"",E134&lt;&gt;""),E134-D134,"")</f>
        <v/>
      </c>
      <c r="G134" s="10" t="n"/>
    </row>
    <row r="135">
      <c r="A135" s="9" t="n"/>
      <c r="B135" s="12" t="n"/>
      <c r="C135" s="12" t="n"/>
      <c r="D135" s="13" t="n"/>
      <c r="E135" s="13" t="n"/>
      <c r="F135" s="14">
        <f>IF(AND(D135&lt;&gt;"",E135&lt;&gt;""),E135-D135,"")</f>
        <v/>
      </c>
      <c r="G135" s="10" t="n"/>
    </row>
    <row r="136">
      <c r="A136" s="9" t="n"/>
      <c r="B136" s="12" t="n"/>
      <c r="C136" s="12" t="n"/>
      <c r="D136" s="13" t="n"/>
      <c r="E136" s="13" t="n"/>
      <c r="F136" s="14">
        <f>IF(AND(D136&lt;&gt;"",E136&lt;&gt;""),E136-D136,"")</f>
        <v/>
      </c>
      <c r="G136" s="10" t="n"/>
    </row>
    <row r="137">
      <c r="A137" s="9" t="n"/>
      <c r="B137" s="12" t="n"/>
      <c r="C137" s="12" t="n"/>
      <c r="D137" s="13" t="n"/>
      <c r="E137" s="13" t="n"/>
      <c r="F137" s="14">
        <f>IF(AND(D137&lt;&gt;"",E137&lt;&gt;""),E137-D137,"")</f>
        <v/>
      </c>
      <c r="G137" s="10" t="n"/>
    </row>
    <row r="138">
      <c r="A138" s="15" t="inlineStr">
        <is>
          <t>Total utility cost</t>
        </is>
      </c>
      <c r="B138" s="16" t="n"/>
      <c r="C138" s="16" t="n"/>
      <c r="D138" s="16" t="n"/>
      <c r="E138" s="16" t="n"/>
      <c r="F138" s="16" t="n"/>
      <c r="G138" s="17">
        <f>SUM(G132:G137)</f>
        <v/>
      </c>
    </row>
    <row r="140">
      <c r="A140" s="5" t="inlineStr">
        <is>
          <t>Per-room summary</t>
        </is>
      </c>
      <c r="B140" s="6" t="n"/>
      <c r="C140" s="6" t="n"/>
      <c r="D140" s="6" t="n"/>
      <c r="E140" s="6" t="n"/>
      <c r="F140" s="6" t="n"/>
      <c r="G140" s="6" t="n"/>
    </row>
    <row r="141">
      <c r="A141" s="7" t="inlineStr">
        <is>
          <t>Room</t>
        </is>
      </c>
      <c r="B141" s="7" t="inlineStr">
        <is>
          <t>Rent</t>
        </is>
      </c>
      <c r="C141" s="7" t="inlineStr">
        <is>
          <t>Utility share</t>
        </is>
      </c>
      <c r="D141" s="7" t="inlineStr">
        <is>
          <t>Prev. carry-fwd</t>
        </is>
      </c>
      <c r="E141" s="7" t="inlineStr">
        <is>
          <t>Amount due</t>
        </is>
      </c>
      <c r="F141" s="7" t="inlineStr">
        <is>
          <t>Paid</t>
        </is>
      </c>
      <c r="G141" s="7" t="inlineStr">
        <is>
          <t>New carry-fwd</t>
        </is>
      </c>
    </row>
    <row r="142">
      <c r="A142" s="8" t="inlineStr">
        <is>
          <t>Room A</t>
        </is>
      </c>
      <c r="B142" s="18">
        <f>C126</f>
        <v/>
      </c>
      <c r="C142" s="18">
        <f>G138/3</f>
        <v/>
      </c>
      <c r="D142" s="18">
        <f>G118</f>
        <v/>
      </c>
      <c r="E142" s="18">
        <f>B142+C142-D142</f>
        <v/>
      </c>
      <c r="F142" s="10" t="n"/>
      <c r="G142" s="18">
        <f>F142-E142</f>
        <v/>
      </c>
    </row>
    <row r="143">
      <c r="A143" s="8" t="inlineStr">
        <is>
          <t>Room B</t>
        </is>
      </c>
      <c r="B143" s="18">
        <f>C127</f>
        <v/>
      </c>
      <c r="C143" s="18">
        <f>G138/3</f>
        <v/>
      </c>
      <c r="D143" s="18">
        <f>G119</f>
        <v/>
      </c>
      <c r="E143" s="18">
        <f>B143+C143-D143</f>
        <v/>
      </c>
      <c r="F143" s="10" t="n"/>
      <c r="G143" s="18">
        <f>F143-E143</f>
        <v/>
      </c>
    </row>
    <row r="144">
      <c r="A144" s="8" t="inlineStr">
        <is>
          <t>Room C</t>
        </is>
      </c>
      <c r="B144" s="18">
        <f>C128</f>
        <v/>
      </c>
      <c r="C144" s="18">
        <f>G138/3</f>
        <v/>
      </c>
      <c r="D144" s="18">
        <f>G120</f>
        <v/>
      </c>
      <c r="E144" s="18">
        <f>B144+C144-D144</f>
        <v/>
      </c>
      <c r="F144" s="10" t="n"/>
      <c r="G144" s="18">
        <f>F144-E144</f>
        <v/>
      </c>
    </row>
    <row r="145">
      <c r="A145" s="19" t="inlineStr">
        <is>
          <t>Total</t>
        </is>
      </c>
      <c r="B145" s="17">
        <f>SUM(B142:B144)</f>
        <v/>
      </c>
      <c r="C145" s="17">
        <f>SUM(C142:C144)</f>
        <v/>
      </c>
      <c r="D145" s="17">
        <f>SUM(D142:D144)</f>
        <v/>
      </c>
      <c r="E145" s="17">
        <f>SUM(E142:E144)</f>
        <v/>
      </c>
      <c r="F145" s="17">
        <f>SUM(F142:F144)</f>
        <v/>
      </c>
      <c r="G145" s="17">
        <f>SUM(G142:G144)</f>
        <v/>
      </c>
    </row>
    <row r="147">
      <c r="A147" s="3" t="inlineStr">
        <is>
          <t>7.  July 2026</t>
        </is>
      </c>
      <c r="B147" s="4" t="n"/>
      <c r="C147" s="4" t="n"/>
      <c r="D147" s="4" t="n"/>
      <c r="E147" s="4" t="n"/>
      <c r="F147" s="4" t="n"/>
      <c r="G147" s="4" t="n"/>
    </row>
    <row r="148">
      <c r="A148" s="5" t="inlineStr">
        <is>
          <t>Tenants &amp; monthly rent</t>
        </is>
      </c>
      <c r="B148" s="6" t="n"/>
      <c r="C148" s="6" t="n"/>
      <c r="D148" s="6" t="n"/>
      <c r="E148" s="6" t="n"/>
      <c r="F148" s="6" t="n"/>
      <c r="G148" s="6" t="n"/>
    </row>
    <row r="149">
      <c r="A149" s="7" t="inlineStr">
        <is>
          <t>Room</t>
        </is>
      </c>
      <c r="B149" s="7" t="inlineStr">
        <is>
          <t>Tenant</t>
        </is>
      </c>
      <c r="C149" s="7" t="inlineStr">
        <is>
          <t>Monthly rent</t>
        </is>
      </c>
      <c r="D149" s="7" t="inlineStr"/>
      <c r="E149" s="7" t="inlineStr"/>
      <c r="F149" s="7" t="inlineStr"/>
      <c r="G149" s="7" t="inlineStr"/>
    </row>
    <row r="150">
      <c r="A150" s="8" t="inlineStr">
        <is>
          <t>Room A</t>
        </is>
      </c>
      <c r="B150" s="9" t="n"/>
      <c r="C150" s="10" t="n"/>
      <c r="D150" s="11" t="inlineStr"/>
      <c r="E150" s="11" t="inlineStr"/>
      <c r="F150" s="11" t="inlineStr"/>
      <c r="G150" s="11" t="inlineStr"/>
    </row>
    <row r="151">
      <c r="A151" s="8" t="inlineStr">
        <is>
          <t>Room B</t>
        </is>
      </c>
      <c r="B151" s="9" t="n"/>
      <c r="C151" s="10" t="n"/>
      <c r="D151" s="11" t="inlineStr"/>
      <c r="E151" s="11" t="inlineStr"/>
      <c r="F151" s="11" t="inlineStr"/>
      <c r="G151" s="11" t="inlineStr"/>
    </row>
    <row r="152">
      <c r="A152" s="8" t="inlineStr">
        <is>
          <t>Room C</t>
        </is>
      </c>
      <c r="B152" s="9" t="n"/>
      <c r="C152" s="10" t="n"/>
      <c r="D152" s="11" t="inlineStr"/>
      <c r="E152" s="11" t="inlineStr"/>
      <c r="F152" s="11" t="inlineStr"/>
      <c r="G152" s="11" t="inlineStr"/>
    </row>
    <row r="154">
      <c r="A154" s="5" t="inlineStr">
        <is>
          <t>Utility bills  (consumption auto-calculated from meters)</t>
        </is>
      </c>
      <c r="B154" s="6" t="n"/>
      <c r="C154" s="6" t="n"/>
      <c r="D154" s="6" t="n"/>
      <c r="E154" s="6" t="n"/>
      <c r="F154" s="6" t="n"/>
      <c r="G154" s="6" t="n"/>
    </row>
    <row r="155">
      <c r="A155" s="7" t="inlineStr">
        <is>
          <t>Type</t>
        </is>
      </c>
      <c r="B155" s="7" t="inlineStr">
        <is>
          <t>Period from</t>
        </is>
      </c>
      <c r="C155" s="7" t="inlineStr">
        <is>
          <t>Period to</t>
        </is>
      </c>
      <c r="D155" s="7" t="inlineStr">
        <is>
          <t>Opening meter</t>
        </is>
      </c>
      <c r="E155" s="7" t="inlineStr">
        <is>
          <t>Closing meter</t>
        </is>
      </c>
      <c r="F155" s="7" t="inlineStr">
        <is>
          <t>Consumption</t>
        </is>
      </c>
      <c r="G155" s="7" t="inlineStr">
        <is>
          <t>Amount</t>
        </is>
      </c>
    </row>
    <row r="156">
      <c r="A156" s="9" t="n"/>
      <c r="B156" s="12" t="n"/>
      <c r="C156" s="12" t="n"/>
      <c r="D156" s="13" t="n"/>
      <c r="E156" s="13" t="n"/>
      <c r="F156" s="14">
        <f>IF(AND(D156&lt;&gt;"",E156&lt;&gt;""),E156-D156,"")</f>
        <v/>
      </c>
      <c r="G156" s="10" t="n"/>
    </row>
    <row r="157">
      <c r="A157" s="9" t="n"/>
      <c r="B157" s="12" t="n"/>
      <c r="C157" s="12" t="n"/>
      <c r="D157" s="13" t="n"/>
      <c r="E157" s="13" t="n"/>
      <c r="F157" s="14">
        <f>IF(AND(D157&lt;&gt;"",E157&lt;&gt;""),E157-D157,"")</f>
        <v/>
      </c>
      <c r="G157" s="10" t="n"/>
    </row>
    <row r="158">
      <c r="A158" s="9" t="n"/>
      <c r="B158" s="12" t="n"/>
      <c r="C158" s="12" t="n"/>
      <c r="D158" s="13" t="n"/>
      <c r="E158" s="13" t="n"/>
      <c r="F158" s="14">
        <f>IF(AND(D158&lt;&gt;"",E158&lt;&gt;""),E158-D158,"")</f>
        <v/>
      </c>
      <c r="G158" s="10" t="n"/>
    </row>
    <row r="159">
      <c r="A159" s="9" t="n"/>
      <c r="B159" s="12" t="n"/>
      <c r="C159" s="12" t="n"/>
      <c r="D159" s="13" t="n"/>
      <c r="E159" s="13" t="n"/>
      <c r="F159" s="14">
        <f>IF(AND(D159&lt;&gt;"",E159&lt;&gt;""),E159-D159,"")</f>
        <v/>
      </c>
      <c r="G159" s="10" t="n"/>
    </row>
    <row r="160">
      <c r="A160" s="9" t="n"/>
      <c r="B160" s="12" t="n"/>
      <c r="C160" s="12" t="n"/>
      <c r="D160" s="13" t="n"/>
      <c r="E160" s="13" t="n"/>
      <c r="F160" s="14">
        <f>IF(AND(D160&lt;&gt;"",E160&lt;&gt;""),E160-D160,"")</f>
        <v/>
      </c>
      <c r="G160" s="10" t="n"/>
    </row>
    <row r="161">
      <c r="A161" s="9" t="n"/>
      <c r="B161" s="12" t="n"/>
      <c r="C161" s="12" t="n"/>
      <c r="D161" s="13" t="n"/>
      <c r="E161" s="13" t="n"/>
      <c r="F161" s="14">
        <f>IF(AND(D161&lt;&gt;"",E161&lt;&gt;""),E161-D161,"")</f>
        <v/>
      </c>
      <c r="G161" s="10" t="n"/>
    </row>
    <row r="162">
      <c r="A162" s="15" t="inlineStr">
        <is>
          <t>Total utility cost</t>
        </is>
      </c>
      <c r="B162" s="16" t="n"/>
      <c r="C162" s="16" t="n"/>
      <c r="D162" s="16" t="n"/>
      <c r="E162" s="16" t="n"/>
      <c r="F162" s="16" t="n"/>
      <c r="G162" s="17">
        <f>SUM(G156:G161)</f>
        <v/>
      </c>
    </row>
    <row r="164">
      <c r="A164" s="5" t="inlineStr">
        <is>
          <t>Per-room summary</t>
        </is>
      </c>
      <c r="B164" s="6" t="n"/>
      <c r="C164" s="6" t="n"/>
      <c r="D164" s="6" t="n"/>
      <c r="E164" s="6" t="n"/>
      <c r="F164" s="6" t="n"/>
      <c r="G164" s="6" t="n"/>
    </row>
    <row r="165">
      <c r="A165" s="7" t="inlineStr">
        <is>
          <t>Room</t>
        </is>
      </c>
      <c r="B165" s="7" t="inlineStr">
        <is>
          <t>Rent</t>
        </is>
      </c>
      <c r="C165" s="7" t="inlineStr">
        <is>
          <t>Utility share</t>
        </is>
      </c>
      <c r="D165" s="7" t="inlineStr">
        <is>
          <t>Prev. carry-fwd</t>
        </is>
      </c>
      <c r="E165" s="7" t="inlineStr">
        <is>
          <t>Amount due</t>
        </is>
      </c>
      <c r="F165" s="7" t="inlineStr">
        <is>
          <t>Paid</t>
        </is>
      </c>
      <c r="G165" s="7" t="inlineStr">
        <is>
          <t>New carry-fwd</t>
        </is>
      </c>
    </row>
    <row r="166">
      <c r="A166" s="8" t="inlineStr">
        <is>
          <t>Room A</t>
        </is>
      </c>
      <c r="B166" s="18">
        <f>C150</f>
        <v/>
      </c>
      <c r="C166" s="18">
        <f>G162/3</f>
        <v/>
      </c>
      <c r="D166" s="18">
        <f>G142</f>
        <v/>
      </c>
      <c r="E166" s="18">
        <f>B166+C166-D166</f>
        <v/>
      </c>
      <c r="F166" s="10" t="n"/>
      <c r="G166" s="18">
        <f>F166-E166</f>
        <v/>
      </c>
    </row>
    <row r="167">
      <c r="A167" s="8" t="inlineStr">
        <is>
          <t>Room B</t>
        </is>
      </c>
      <c r="B167" s="18">
        <f>C151</f>
        <v/>
      </c>
      <c r="C167" s="18">
        <f>G162/3</f>
        <v/>
      </c>
      <c r="D167" s="18">
        <f>G143</f>
        <v/>
      </c>
      <c r="E167" s="18">
        <f>B167+C167-D167</f>
        <v/>
      </c>
      <c r="F167" s="10" t="n"/>
      <c r="G167" s="18">
        <f>F167-E167</f>
        <v/>
      </c>
    </row>
    <row r="168">
      <c r="A168" s="8" t="inlineStr">
        <is>
          <t>Room C</t>
        </is>
      </c>
      <c r="B168" s="18">
        <f>C152</f>
        <v/>
      </c>
      <c r="C168" s="18">
        <f>G162/3</f>
        <v/>
      </c>
      <c r="D168" s="18">
        <f>G144</f>
        <v/>
      </c>
      <c r="E168" s="18">
        <f>B168+C168-D168</f>
        <v/>
      </c>
      <c r="F168" s="10" t="n"/>
      <c r="G168" s="18">
        <f>F168-E168</f>
        <v/>
      </c>
    </row>
    <row r="169">
      <c r="A169" s="19" t="inlineStr">
        <is>
          <t>Total</t>
        </is>
      </c>
      <c r="B169" s="17">
        <f>SUM(B166:B168)</f>
        <v/>
      </c>
      <c r="C169" s="17">
        <f>SUM(C166:C168)</f>
        <v/>
      </c>
      <c r="D169" s="17">
        <f>SUM(D166:D168)</f>
        <v/>
      </c>
      <c r="E169" s="17">
        <f>SUM(E166:E168)</f>
        <v/>
      </c>
      <c r="F169" s="17">
        <f>SUM(F166:F168)</f>
        <v/>
      </c>
      <c r="G169" s="17">
        <f>SUM(G166:G168)</f>
        <v/>
      </c>
    </row>
    <row r="171">
      <c r="A171" s="3" t="inlineStr">
        <is>
          <t>8.  August 2026</t>
        </is>
      </c>
      <c r="B171" s="4" t="n"/>
      <c r="C171" s="4" t="n"/>
      <c r="D171" s="4" t="n"/>
      <c r="E171" s="4" t="n"/>
      <c r="F171" s="4" t="n"/>
      <c r="G171" s="4" t="n"/>
    </row>
    <row r="172">
      <c r="A172" s="5" t="inlineStr">
        <is>
          <t>Tenants &amp; monthly rent</t>
        </is>
      </c>
      <c r="B172" s="6" t="n"/>
      <c r="C172" s="6" t="n"/>
      <c r="D172" s="6" t="n"/>
      <c r="E172" s="6" t="n"/>
      <c r="F172" s="6" t="n"/>
      <c r="G172" s="6" t="n"/>
    </row>
    <row r="173">
      <c r="A173" s="7" t="inlineStr">
        <is>
          <t>Room</t>
        </is>
      </c>
      <c r="B173" s="7" t="inlineStr">
        <is>
          <t>Tenant</t>
        </is>
      </c>
      <c r="C173" s="7" t="inlineStr">
        <is>
          <t>Monthly rent</t>
        </is>
      </c>
      <c r="D173" s="7" t="inlineStr"/>
      <c r="E173" s="7" t="inlineStr"/>
      <c r="F173" s="7" t="inlineStr"/>
      <c r="G173" s="7" t="inlineStr"/>
    </row>
    <row r="174">
      <c r="A174" s="8" t="inlineStr">
        <is>
          <t>Room A</t>
        </is>
      </c>
      <c r="B174" s="9" t="n"/>
      <c r="C174" s="10" t="n"/>
      <c r="D174" s="11" t="inlineStr"/>
      <c r="E174" s="11" t="inlineStr"/>
      <c r="F174" s="11" t="inlineStr"/>
      <c r="G174" s="11" t="inlineStr"/>
    </row>
    <row r="175">
      <c r="A175" s="8" t="inlineStr">
        <is>
          <t>Room B</t>
        </is>
      </c>
      <c r="B175" s="9" t="n"/>
      <c r="C175" s="10" t="n"/>
      <c r="D175" s="11" t="inlineStr"/>
      <c r="E175" s="11" t="inlineStr"/>
      <c r="F175" s="11" t="inlineStr"/>
      <c r="G175" s="11" t="inlineStr"/>
    </row>
    <row r="176">
      <c r="A176" s="8" t="inlineStr">
        <is>
          <t>Room C</t>
        </is>
      </c>
      <c r="B176" s="9" t="n"/>
      <c r="C176" s="10" t="n"/>
      <c r="D176" s="11" t="inlineStr"/>
      <c r="E176" s="11" t="inlineStr"/>
      <c r="F176" s="11" t="inlineStr"/>
      <c r="G176" s="11" t="inlineStr"/>
    </row>
    <row r="178">
      <c r="A178" s="5" t="inlineStr">
        <is>
          <t>Utility bills  (consumption auto-calculated from meters)</t>
        </is>
      </c>
      <c r="B178" s="6" t="n"/>
      <c r="C178" s="6" t="n"/>
      <c r="D178" s="6" t="n"/>
      <c r="E178" s="6" t="n"/>
      <c r="F178" s="6" t="n"/>
      <c r="G178" s="6" t="n"/>
    </row>
    <row r="179">
      <c r="A179" s="7" t="inlineStr">
        <is>
          <t>Type</t>
        </is>
      </c>
      <c r="B179" s="7" t="inlineStr">
        <is>
          <t>Period from</t>
        </is>
      </c>
      <c r="C179" s="7" t="inlineStr">
        <is>
          <t>Period to</t>
        </is>
      </c>
      <c r="D179" s="7" t="inlineStr">
        <is>
          <t>Opening meter</t>
        </is>
      </c>
      <c r="E179" s="7" t="inlineStr">
        <is>
          <t>Closing meter</t>
        </is>
      </c>
      <c r="F179" s="7" t="inlineStr">
        <is>
          <t>Consumption</t>
        </is>
      </c>
      <c r="G179" s="7" t="inlineStr">
        <is>
          <t>Amount</t>
        </is>
      </c>
    </row>
    <row r="180">
      <c r="A180" s="9" t="n"/>
      <c r="B180" s="12" t="n"/>
      <c r="C180" s="12" t="n"/>
      <c r="D180" s="13" t="n"/>
      <c r="E180" s="13" t="n"/>
      <c r="F180" s="14">
        <f>IF(AND(D180&lt;&gt;"",E180&lt;&gt;""),E180-D180,"")</f>
        <v/>
      </c>
      <c r="G180" s="10" t="n"/>
    </row>
    <row r="181">
      <c r="A181" s="9" t="n"/>
      <c r="B181" s="12" t="n"/>
      <c r="C181" s="12" t="n"/>
      <c r="D181" s="13" t="n"/>
      <c r="E181" s="13" t="n"/>
      <c r="F181" s="14">
        <f>IF(AND(D181&lt;&gt;"",E181&lt;&gt;""),E181-D181,"")</f>
        <v/>
      </c>
      <c r="G181" s="10" t="n"/>
    </row>
    <row r="182">
      <c r="A182" s="9" t="n"/>
      <c r="B182" s="12" t="n"/>
      <c r="C182" s="12" t="n"/>
      <c r="D182" s="13" t="n"/>
      <c r="E182" s="13" t="n"/>
      <c r="F182" s="14">
        <f>IF(AND(D182&lt;&gt;"",E182&lt;&gt;""),E182-D182,"")</f>
        <v/>
      </c>
      <c r="G182" s="10" t="n"/>
    </row>
    <row r="183">
      <c r="A183" s="9" t="n"/>
      <c r="B183" s="12" t="n"/>
      <c r="C183" s="12" t="n"/>
      <c r="D183" s="13" t="n"/>
      <c r="E183" s="13" t="n"/>
      <c r="F183" s="14">
        <f>IF(AND(D183&lt;&gt;"",E183&lt;&gt;""),E183-D183,"")</f>
        <v/>
      </c>
      <c r="G183" s="10" t="n"/>
    </row>
    <row r="184">
      <c r="A184" s="9" t="n"/>
      <c r="B184" s="12" t="n"/>
      <c r="C184" s="12" t="n"/>
      <c r="D184" s="13" t="n"/>
      <c r="E184" s="13" t="n"/>
      <c r="F184" s="14">
        <f>IF(AND(D184&lt;&gt;"",E184&lt;&gt;""),E184-D184,"")</f>
        <v/>
      </c>
      <c r="G184" s="10" t="n"/>
    </row>
    <row r="185">
      <c r="A185" s="9" t="n"/>
      <c r="B185" s="12" t="n"/>
      <c r="C185" s="12" t="n"/>
      <c r="D185" s="13" t="n"/>
      <c r="E185" s="13" t="n"/>
      <c r="F185" s="14">
        <f>IF(AND(D185&lt;&gt;"",E185&lt;&gt;""),E185-D185,"")</f>
        <v/>
      </c>
      <c r="G185" s="10" t="n"/>
    </row>
    <row r="186">
      <c r="A186" s="15" t="inlineStr">
        <is>
          <t>Total utility cost</t>
        </is>
      </c>
      <c r="B186" s="16" t="n"/>
      <c r="C186" s="16" t="n"/>
      <c r="D186" s="16" t="n"/>
      <c r="E186" s="16" t="n"/>
      <c r="F186" s="16" t="n"/>
      <c r="G186" s="17">
        <f>SUM(G180:G185)</f>
        <v/>
      </c>
    </row>
    <row r="188">
      <c r="A188" s="5" t="inlineStr">
        <is>
          <t>Per-room summary</t>
        </is>
      </c>
      <c r="B188" s="6" t="n"/>
      <c r="C188" s="6" t="n"/>
      <c r="D188" s="6" t="n"/>
      <c r="E188" s="6" t="n"/>
      <c r="F188" s="6" t="n"/>
      <c r="G188" s="6" t="n"/>
    </row>
    <row r="189">
      <c r="A189" s="7" t="inlineStr">
        <is>
          <t>Room</t>
        </is>
      </c>
      <c r="B189" s="7" t="inlineStr">
        <is>
          <t>Rent</t>
        </is>
      </c>
      <c r="C189" s="7" t="inlineStr">
        <is>
          <t>Utility share</t>
        </is>
      </c>
      <c r="D189" s="7" t="inlineStr">
        <is>
          <t>Prev. carry-fwd</t>
        </is>
      </c>
      <c r="E189" s="7" t="inlineStr">
        <is>
          <t>Amount due</t>
        </is>
      </c>
      <c r="F189" s="7" t="inlineStr">
        <is>
          <t>Paid</t>
        </is>
      </c>
      <c r="G189" s="7" t="inlineStr">
        <is>
          <t>New carry-fwd</t>
        </is>
      </c>
    </row>
    <row r="190">
      <c r="A190" s="8" t="inlineStr">
        <is>
          <t>Room A</t>
        </is>
      </c>
      <c r="B190" s="18">
        <f>C174</f>
        <v/>
      </c>
      <c r="C190" s="18">
        <f>G186/3</f>
        <v/>
      </c>
      <c r="D190" s="18">
        <f>G166</f>
        <v/>
      </c>
      <c r="E190" s="18">
        <f>B190+C190-D190</f>
        <v/>
      </c>
      <c r="F190" s="10" t="n"/>
      <c r="G190" s="18">
        <f>F190-E190</f>
        <v/>
      </c>
    </row>
    <row r="191">
      <c r="A191" s="8" t="inlineStr">
        <is>
          <t>Room B</t>
        </is>
      </c>
      <c r="B191" s="18">
        <f>C175</f>
        <v/>
      </c>
      <c r="C191" s="18">
        <f>G186/3</f>
        <v/>
      </c>
      <c r="D191" s="18">
        <f>G167</f>
        <v/>
      </c>
      <c r="E191" s="18">
        <f>B191+C191-D191</f>
        <v/>
      </c>
      <c r="F191" s="10" t="n"/>
      <c r="G191" s="18">
        <f>F191-E191</f>
        <v/>
      </c>
    </row>
    <row r="192">
      <c r="A192" s="8" t="inlineStr">
        <is>
          <t>Room C</t>
        </is>
      </c>
      <c r="B192" s="18">
        <f>C176</f>
        <v/>
      </c>
      <c r="C192" s="18">
        <f>G186/3</f>
        <v/>
      </c>
      <c r="D192" s="18">
        <f>G168</f>
        <v/>
      </c>
      <c r="E192" s="18">
        <f>B192+C192-D192</f>
        <v/>
      </c>
      <c r="F192" s="10" t="n"/>
      <c r="G192" s="18">
        <f>F192-E192</f>
        <v/>
      </c>
    </row>
    <row r="193">
      <c r="A193" s="19" t="inlineStr">
        <is>
          <t>Total</t>
        </is>
      </c>
      <c r="B193" s="17">
        <f>SUM(B190:B192)</f>
        <v/>
      </c>
      <c r="C193" s="17">
        <f>SUM(C190:C192)</f>
        <v/>
      </c>
      <c r="D193" s="17">
        <f>SUM(D190:D192)</f>
        <v/>
      </c>
      <c r="E193" s="17">
        <f>SUM(E190:E192)</f>
        <v/>
      </c>
      <c r="F193" s="17">
        <f>SUM(F190:F192)</f>
        <v/>
      </c>
      <c r="G193" s="17">
        <f>SUM(G190:G192)</f>
        <v/>
      </c>
    </row>
    <row r="195">
      <c r="A195" s="3" t="inlineStr">
        <is>
          <t>9.  September 2026</t>
        </is>
      </c>
      <c r="B195" s="4" t="n"/>
      <c r="C195" s="4" t="n"/>
      <c r="D195" s="4" t="n"/>
      <c r="E195" s="4" t="n"/>
      <c r="F195" s="4" t="n"/>
      <c r="G195" s="4" t="n"/>
    </row>
    <row r="196">
      <c r="A196" s="5" t="inlineStr">
        <is>
          <t>Tenants &amp; monthly rent</t>
        </is>
      </c>
      <c r="B196" s="6" t="n"/>
      <c r="C196" s="6" t="n"/>
      <c r="D196" s="6" t="n"/>
      <c r="E196" s="6" t="n"/>
      <c r="F196" s="6" t="n"/>
      <c r="G196" s="6" t="n"/>
    </row>
    <row r="197">
      <c r="A197" s="7" t="inlineStr">
        <is>
          <t>Room</t>
        </is>
      </c>
      <c r="B197" s="7" t="inlineStr">
        <is>
          <t>Tenant</t>
        </is>
      </c>
      <c r="C197" s="7" t="inlineStr">
        <is>
          <t>Monthly rent</t>
        </is>
      </c>
      <c r="D197" s="7" t="inlineStr"/>
      <c r="E197" s="7" t="inlineStr"/>
      <c r="F197" s="7" t="inlineStr"/>
      <c r="G197" s="7" t="inlineStr"/>
    </row>
    <row r="198">
      <c r="A198" s="8" t="inlineStr">
        <is>
          <t>Room A</t>
        </is>
      </c>
      <c r="B198" s="9" t="n"/>
      <c r="C198" s="10" t="n"/>
      <c r="D198" s="11" t="inlineStr"/>
      <c r="E198" s="11" t="inlineStr"/>
      <c r="F198" s="11" t="inlineStr"/>
      <c r="G198" s="11" t="inlineStr"/>
    </row>
    <row r="199">
      <c r="A199" s="8" t="inlineStr">
        <is>
          <t>Room B</t>
        </is>
      </c>
      <c r="B199" s="9" t="n"/>
      <c r="C199" s="10" t="n"/>
      <c r="D199" s="11" t="inlineStr"/>
      <c r="E199" s="11" t="inlineStr"/>
      <c r="F199" s="11" t="inlineStr"/>
      <c r="G199" s="11" t="inlineStr"/>
    </row>
    <row r="200">
      <c r="A200" s="8" t="inlineStr">
        <is>
          <t>Room C</t>
        </is>
      </c>
      <c r="B200" s="9" t="n"/>
      <c r="C200" s="10" t="n"/>
      <c r="D200" s="11" t="inlineStr"/>
      <c r="E200" s="11" t="inlineStr"/>
      <c r="F200" s="11" t="inlineStr"/>
      <c r="G200" s="11" t="inlineStr"/>
    </row>
    <row r="202">
      <c r="A202" s="5" t="inlineStr">
        <is>
          <t>Utility bills  (consumption auto-calculated from meters)</t>
        </is>
      </c>
      <c r="B202" s="6" t="n"/>
      <c r="C202" s="6" t="n"/>
      <c r="D202" s="6" t="n"/>
      <c r="E202" s="6" t="n"/>
      <c r="F202" s="6" t="n"/>
      <c r="G202" s="6" t="n"/>
    </row>
    <row r="203">
      <c r="A203" s="7" t="inlineStr">
        <is>
          <t>Type</t>
        </is>
      </c>
      <c r="B203" s="7" t="inlineStr">
        <is>
          <t>Period from</t>
        </is>
      </c>
      <c r="C203" s="7" t="inlineStr">
        <is>
          <t>Period to</t>
        </is>
      </c>
      <c r="D203" s="7" t="inlineStr">
        <is>
          <t>Opening meter</t>
        </is>
      </c>
      <c r="E203" s="7" t="inlineStr">
        <is>
          <t>Closing meter</t>
        </is>
      </c>
      <c r="F203" s="7" t="inlineStr">
        <is>
          <t>Consumption</t>
        </is>
      </c>
      <c r="G203" s="7" t="inlineStr">
        <is>
          <t>Amount</t>
        </is>
      </c>
    </row>
    <row r="204">
      <c r="A204" s="9" t="n"/>
      <c r="B204" s="12" t="n"/>
      <c r="C204" s="12" t="n"/>
      <c r="D204" s="13" t="n"/>
      <c r="E204" s="13" t="n"/>
      <c r="F204" s="14">
        <f>IF(AND(D204&lt;&gt;"",E204&lt;&gt;""),E204-D204,"")</f>
        <v/>
      </c>
      <c r="G204" s="10" t="n"/>
    </row>
    <row r="205">
      <c r="A205" s="9" t="n"/>
      <c r="B205" s="12" t="n"/>
      <c r="C205" s="12" t="n"/>
      <c r="D205" s="13" t="n"/>
      <c r="E205" s="13" t="n"/>
      <c r="F205" s="14">
        <f>IF(AND(D205&lt;&gt;"",E205&lt;&gt;""),E205-D205,"")</f>
        <v/>
      </c>
      <c r="G205" s="10" t="n"/>
    </row>
    <row r="206">
      <c r="A206" s="9" t="n"/>
      <c r="B206" s="12" t="n"/>
      <c r="C206" s="12" t="n"/>
      <c r="D206" s="13" t="n"/>
      <c r="E206" s="13" t="n"/>
      <c r="F206" s="14">
        <f>IF(AND(D206&lt;&gt;"",E206&lt;&gt;""),E206-D206,"")</f>
        <v/>
      </c>
      <c r="G206" s="10" t="n"/>
    </row>
    <row r="207">
      <c r="A207" s="9" t="n"/>
      <c r="B207" s="12" t="n"/>
      <c r="C207" s="12" t="n"/>
      <c r="D207" s="13" t="n"/>
      <c r="E207" s="13" t="n"/>
      <c r="F207" s="14">
        <f>IF(AND(D207&lt;&gt;"",E207&lt;&gt;""),E207-D207,"")</f>
        <v/>
      </c>
      <c r="G207" s="10" t="n"/>
    </row>
    <row r="208">
      <c r="A208" s="9" t="n"/>
      <c r="B208" s="12" t="n"/>
      <c r="C208" s="12" t="n"/>
      <c r="D208" s="13" t="n"/>
      <c r="E208" s="13" t="n"/>
      <c r="F208" s="14">
        <f>IF(AND(D208&lt;&gt;"",E208&lt;&gt;""),E208-D208,"")</f>
        <v/>
      </c>
      <c r="G208" s="10" t="n"/>
    </row>
    <row r="209">
      <c r="A209" s="9" t="n"/>
      <c r="B209" s="12" t="n"/>
      <c r="C209" s="12" t="n"/>
      <c r="D209" s="13" t="n"/>
      <c r="E209" s="13" t="n"/>
      <c r="F209" s="14">
        <f>IF(AND(D209&lt;&gt;"",E209&lt;&gt;""),E209-D209,"")</f>
        <v/>
      </c>
      <c r="G209" s="10" t="n"/>
    </row>
    <row r="210">
      <c r="A210" s="15" t="inlineStr">
        <is>
          <t>Total utility cost</t>
        </is>
      </c>
      <c r="B210" s="16" t="n"/>
      <c r="C210" s="16" t="n"/>
      <c r="D210" s="16" t="n"/>
      <c r="E210" s="16" t="n"/>
      <c r="F210" s="16" t="n"/>
      <c r="G210" s="17">
        <f>SUM(G204:G209)</f>
        <v/>
      </c>
    </row>
    <row r="212">
      <c r="A212" s="5" t="inlineStr">
        <is>
          <t>Per-room summary</t>
        </is>
      </c>
      <c r="B212" s="6" t="n"/>
      <c r="C212" s="6" t="n"/>
      <c r="D212" s="6" t="n"/>
      <c r="E212" s="6" t="n"/>
      <c r="F212" s="6" t="n"/>
      <c r="G212" s="6" t="n"/>
    </row>
    <row r="213">
      <c r="A213" s="7" t="inlineStr">
        <is>
          <t>Room</t>
        </is>
      </c>
      <c r="B213" s="7" t="inlineStr">
        <is>
          <t>Rent</t>
        </is>
      </c>
      <c r="C213" s="7" t="inlineStr">
        <is>
          <t>Utility share</t>
        </is>
      </c>
      <c r="D213" s="7" t="inlineStr">
        <is>
          <t>Prev. carry-fwd</t>
        </is>
      </c>
      <c r="E213" s="7" t="inlineStr">
        <is>
          <t>Amount due</t>
        </is>
      </c>
      <c r="F213" s="7" t="inlineStr">
        <is>
          <t>Paid</t>
        </is>
      </c>
      <c r="G213" s="7" t="inlineStr">
        <is>
          <t>New carry-fwd</t>
        </is>
      </c>
    </row>
    <row r="214">
      <c r="A214" s="8" t="inlineStr">
        <is>
          <t>Room A</t>
        </is>
      </c>
      <c r="B214" s="18">
        <f>C198</f>
        <v/>
      </c>
      <c r="C214" s="18">
        <f>G210/3</f>
        <v/>
      </c>
      <c r="D214" s="18">
        <f>G190</f>
        <v/>
      </c>
      <c r="E214" s="18">
        <f>B214+C214-D214</f>
        <v/>
      </c>
      <c r="F214" s="10" t="n"/>
      <c r="G214" s="18">
        <f>F214-E214</f>
        <v/>
      </c>
    </row>
    <row r="215">
      <c r="A215" s="8" t="inlineStr">
        <is>
          <t>Room B</t>
        </is>
      </c>
      <c r="B215" s="18">
        <f>C199</f>
        <v/>
      </c>
      <c r="C215" s="18">
        <f>G210/3</f>
        <v/>
      </c>
      <c r="D215" s="18">
        <f>G191</f>
        <v/>
      </c>
      <c r="E215" s="18">
        <f>B215+C215-D215</f>
        <v/>
      </c>
      <c r="F215" s="10" t="n"/>
      <c r="G215" s="18">
        <f>F215-E215</f>
        <v/>
      </c>
    </row>
    <row r="216">
      <c r="A216" s="8" t="inlineStr">
        <is>
          <t>Room C</t>
        </is>
      </c>
      <c r="B216" s="18">
        <f>C200</f>
        <v/>
      </c>
      <c r="C216" s="18">
        <f>G210/3</f>
        <v/>
      </c>
      <c r="D216" s="18">
        <f>G192</f>
        <v/>
      </c>
      <c r="E216" s="18">
        <f>B216+C216-D216</f>
        <v/>
      </c>
      <c r="F216" s="10" t="n"/>
      <c r="G216" s="18">
        <f>F216-E216</f>
        <v/>
      </c>
    </row>
    <row r="217">
      <c r="A217" s="19" t="inlineStr">
        <is>
          <t>Total</t>
        </is>
      </c>
      <c r="B217" s="17">
        <f>SUM(B214:B216)</f>
        <v/>
      </c>
      <c r="C217" s="17">
        <f>SUM(C214:C216)</f>
        <v/>
      </c>
      <c r="D217" s="17">
        <f>SUM(D214:D216)</f>
        <v/>
      </c>
      <c r="E217" s="17">
        <f>SUM(E214:E216)</f>
        <v/>
      </c>
      <c r="F217" s="17">
        <f>SUM(F214:F216)</f>
        <v/>
      </c>
      <c r="G217" s="17">
        <f>SUM(G214:G216)</f>
        <v/>
      </c>
    </row>
    <row r="219">
      <c r="A219" s="3" t="inlineStr">
        <is>
          <t>10.  October 2026</t>
        </is>
      </c>
      <c r="B219" s="4" t="n"/>
      <c r="C219" s="4" t="n"/>
      <c r="D219" s="4" t="n"/>
      <c r="E219" s="4" t="n"/>
      <c r="F219" s="4" t="n"/>
      <c r="G219" s="4" t="n"/>
    </row>
    <row r="220">
      <c r="A220" s="5" t="inlineStr">
        <is>
          <t>Tenants &amp; monthly rent</t>
        </is>
      </c>
      <c r="B220" s="6" t="n"/>
      <c r="C220" s="6" t="n"/>
      <c r="D220" s="6" t="n"/>
      <c r="E220" s="6" t="n"/>
      <c r="F220" s="6" t="n"/>
      <c r="G220" s="6" t="n"/>
    </row>
    <row r="221">
      <c r="A221" s="7" t="inlineStr">
        <is>
          <t>Room</t>
        </is>
      </c>
      <c r="B221" s="7" t="inlineStr">
        <is>
          <t>Tenant</t>
        </is>
      </c>
      <c r="C221" s="7" t="inlineStr">
        <is>
          <t>Monthly rent</t>
        </is>
      </c>
      <c r="D221" s="7" t="inlineStr"/>
      <c r="E221" s="7" t="inlineStr"/>
      <c r="F221" s="7" t="inlineStr"/>
      <c r="G221" s="7" t="inlineStr"/>
    </row>
    <row r="222">
      <c r="A222" s="8" t="inlineStr">
        <is>
          <t>Room A</t>
        </is>
      </c>
      <c r="B222" s="9" t="n"/>
      <c r="C222" s="10" t="n"/>
      <c r="D222" s="11" t="inlineStr"/>
      <c r="E222" s="11" t="inlineStr"/>
      <c r="F222" s="11" t="inlineStr"/>
      <c r="G222" s="11" t="inlineStr"/>
    </row>
    <row r="223">
      <c r="A223" s="8" t="inlineStr">
        <is>
          <t>Room B</t>
        </is>
      </c>
      <c r="B223" s="9" t="n"/>
      <c r="C223" s="10" t="n"/>
      <c r="D223" s="11" t="inlineStr"/>
      <c r="E223" s="11" t="inlineStr"/>
      <c r="F223" s="11" t="inlineStr"/>
      <c r="G223" s="11" t="inlineStr"/>
    </row>
    <row r="224">
      <c r="A224" s="8" t="inlineStr">
        <is>
          <t>Room C</t>
        </is>
      </c>
      <c r="B224" s="9" t="n"/>
      <c r="C224" s="10" t="n"/>
      <c r="D224" s="11" t="inlineStr"/>
      <c r="E224" s="11" t="inlineStr"/>
      <c r="F224" s="11" t="inlineStr"/>
      <c r="G224" s="11" t="inlineStr"/>
    </row>
    <row r="226">
      <c r="A226" s="5" t="inlineStr">
        <is>
          <t>Utility bills  (consumption auto-calculated from meters)</t>
        </is>
      </c>
      <c r="B226" s="6" t="n"/>
      <c r="C226" s="6" t="n"/>
      <c r="D226" s="6" t="n"/>
      <c r="E226" s="6" t="n"/>
      <c r="F226" s="6" t="n"/>
      <c r="G226" s="6" t="n"/>
    </row>
    <row r="227">
      <c r="A227" s="7" t="inlineStr">
        <is>
          <t>Type</t>
        </is>
      </c>
      <c r="B227" s="7" t="inlineStr">
        <is>
          <t>Period from</t>
        </is>
      </c>
      <c r="C227" s="7" t="inlineStr">
        <is>
          <t>Period to</t>
        </is>
      </c>
      <c r="D227" s="7" t="inlineStr">
        <is>
          <t>Opening meter</t>
        </is>
      </c>
      <c r="E227" s="7" t="inlineStr">
        <is>
          <t>Closing meter</t>
        </is>
      </c>
      <c r="F227" s="7" t="inlineStr">
        <is>
          <t>Consumption</t>
        </is>
      </c>
      <c r="G227" s="7" t="inlineStr">
        <is>
          <t>Amount</t>
        </is>
      </c>
    </row>
    <row r="228">
      <c r="A228" s="9" t="n"/>
      <c r="B228" s="12" t="n"/>
      <c r="C228" s="12" t="n"/>
      <c r="D228" s="13" t="n"/>
      <c r="E228" s="13" t="n"/>
      <c r="F228" s="14">
        <f>IF(AND(D228&lt;&gt;"",E228&lt;&gt;""),E228-D228,"")</f>
        <v/>
      </c>
      <c r="G228" s="10" t="n"/>
    </row>
    <row r="229">
      <c r="A229" s="9" t="n"/>
      <c r="B229" s="12" t="n"/>
      <c r="C229" s="12" t="n"/>
      <c r="D229" s="13" t="n"/>
      <c r="E229" s="13" t="n"/>
      <c r="F229" s="14">
        <f>IF(AND(D229&lt;&gt;"",E229&lt;&gt;""),E229-D229,"")</f>
        <v/>
      </c>
      <c r="G229" s="10" t="n"/>
    </row>
    <row r="230">
      <c r="A230" s="9" t="n"/>
      <c r="B230" s="12" t="n"/>
      <c r="C230" s="12" t="n"/>
      <c r="D230" s="13" t="n"/>
      <c r="E230" s="13" t="n"/>
      <c r="F230" s="14">
        <f>IF(AND(D230&lt;&gt;"",E230&lt;&gt;""),E230-D230,"")</f>
        <v/>
      </c>
      <c r="G230" s="10" t="n"/>
    </row>
    <row r="231">
      <c r="A231" s="9" t="n"/>
      <c r="B231" s="12" t="n"/>
      <c r="C231" s="12" t="n"/>
      <c r="D231" s="13" t="n"/>
      <c r="E231" s="13" t="n"/>
      <c r="F231" s="14">
        <f>IF(AND(D231&lt;&gt;"",E231&lt;&gt;""),E231-D231,"")</f>
        <v/>
      </c>
      <c r="G231" s="10" t="n"/>
    </row>
    <row r="232">
      <c r="A232" s="9" t="n"/>
      <c r="B232" s="12" t="n"/>
      <c r="C232" s="12" t="n"/>
      <c r="D232" s="13" t="n"/>
      <c r="E232" s="13" t="n"/>
      <c r="F232" s="14">
        <f>IF(AND(D232&lt;&gt;"",E232&lt;&gt;""),E232-D232,"")</f>
        <v/>
      </c>
      <c r="G232" s="10" t="n"/>
    </row>
    <row r="233">
      <c r="A233" s="9" t="n"/>
      <c r="B233" s="12" t="n"/>
      <c r="C233" s="12" t="n"/>
      <c r="D233" s="13" t="n"/>
      <c r="E233" s="13" t="n"/>
      <c r="F233" s="14">
        <f>IF(AND(D233&lt;&gt;"",E233&lt;&gt;""),E233-D233,"")</f>
        <v/>
      </c>
      <c r="G233" s="10" t="n"/>
    </row>
    <row r="234">
      <c r="A234" s="15" t="inlineStr">
        <is>
          <t>Total utility cost</t>
        </is>
      </c>
      <c r="B234" s="16" t="n"/>
      <c r="C234" s="16" t="n"/>
      <c r="D234" s="16" t="n"/>
      <c r="E234" s="16" t="n"/>
      <c r="F234" s="16" t="n"/>
      <c r="G234" s="17">
        <f>SUM(G228:G233)</f>
        <v/>
      </c>
    </row>
    <row r="236">
      <c r="A236" s="5" t="inlineStr">
        <is>
          <t>Per-room summary</t>
        </is>
      </c>
      <c r="B236" s="6" t="n"/>
      <c r="C236" s="6" t="n"/>
      <c r="D236" s="6" t="n"/>
      <c r="E236" s="6" t="n"/>
      <c r="F236" s="6" t="n"/>
      <c r="G236" s="6" t="n"/>
    </row>
    <row r="237">
      <c r="A237" s="7" t="inlineStr">
        <is>
          <t>Room</t>
        </is>
      </c>
      <c r="B237" s="7" t="inlineStr">
        <is>
          <t>Rent</t>
        </is>
      </c>
      <c r="C237" s="7" t="inlineStr">
        <is>
          <t>Utility share</t>
        </is>
      </c>
      <c r="D237" s="7" t="inlineStr">
        <is>
          <t>Prev. carry-fwd</t>
        </is>
      </c>
      <c r="E237" s="7" t="inlineStr">
        <is>
          <t>Amount due</t>
        </is>
      </c>
      <c r="F237" s="7" t="inlineStr">
        <is>
          <t>Paid</t>
        </is>
      </c>
      <c r="G237" s="7" t="inlineStr">
        <is>
          <t>New carry-fwd</t>
        </is>
      </c>
    </row>
    <row r="238">
      <c r="A238" s="8" t="inlineStr">
        <is>
          <t>Room A</t>
        </is>
      </c>
      <c r="B238" s="18">
        <f>C222</f>
        <v/>
      </c>
      <c r="C238" s="18">
        <f>G234/3</f>
        <v/>
      </c>
      <c r="D238" s="18">
        <f>G214</f>
        <v/>
      </c>
      <c r="E238" s="18">
        <f>B238+C238-D238</f>
        <v/>
      </c>
      <c r="F238" s="10" t="n"/>
      <c r="G238" s="18">
        <f>F238-E238</f>
        <v/>
      </c>
    </row>
    <row r="239">
      <c r="A239" s="8" t="inlineStr">
        <is>
          <t>Room B</t>
        </is>
      </c>
      <c r="B239" s="18">
        <f>C223</f>
        <v/>
      </c>
      <c r="C239" s="18">
        <f>G234/3</f>
        <v/>
      </c>
      <c r="D239" s="18">
        <f>G215</f>
        <v/>
      </c>
      <c r="E239" s="18">
        <f>B239+C239-D239</f>
        <v/>
      </c>
      <c r="F239" s="10" t="n"/>
      <c r="G239" s="18">
        <f>F239-E239</f>
        <v/>
      </c>
    </row>
    <row r="240">
      <c r="A240" s="8" t="inlineStr">
        <is>
          <t>Room C</t>
        </is>
      </c>
      <c r="B240" s="18">
        <f>C224</f>
        <v/>
      </c>
      <c r="C240" s="18">
        <f>G234/3</f>
        <v/>
      </c>
      <c r="D240" s="18">
        <f>G216</f>
        <v/>
      </c>
      <c r="E240" s="18">
        <f>B240+C240-D240</f>
        <v/>
      </c>
      <c r="F240" s="10" t="n"/>
      <c r="G240" s="18">
        <f>F240-E240</f>
        <v/>
      </c>
    </row>
    <row r="241">
      <c r="A241" s="19" t="inlineStr">
        <is>
          <t>Total</t>
        </is>
      </c>
      <c r="B241" s="17">
        <f>SUM(B238:B240)</f>
        <v/>
      </c>
      <c r="C241" s="17">
        <f>SUM(C238:C240)</f>
        <v/>
      </c>
      <c r="D241" s="17">
        <f>SUM(D238:D240)</f>
        <v/>
      </c>
      <c r="E241" s="17">
        <f>SUM(E238:E240)</f>
        <v/>
      </c>
      <c r="F241" s="17">
        <f>SUM(F238:F240)</f>
        <v/>
      </c>
      <c r="G241" s="17">
        <f>SUM(G238:G240)</f>
        <v/>
      </c>
    </row>
    <row r="243">
      <c r="A243" s="3" t="inlineStr">
        <is>
          <t>11.  November 2026</t>
        </is>
      </c>
      <c r="B243" s="4" t="n"/>
      <c r="C243" s="4" t="n"/>
      <c r="D243" s="4" t="n"/>
      <c r="E243" s="4" t="n"/>
      <c r="F243" s="4" t="n"/>
      <c r="G243" s="4" t="n"/>
    </row>
    <row r="244">
      <c r="A244" s="5" t="inlineStr">
        <is>
          <t>Tenants &amp; monthly rent</t>
        </is>
      </c>
      <c r="B244" s="6" t="n"/>
      <c r="C244" s="6" t="n"/>
      <c r="D244" s="6" t="n"/>
      <c r="E244" s="6" t="n"/>
      <c r="F244" s="6" t="n"/>
      <c r="G244" s="6" t="n"/>
    </row>
    <row r="245">
      <c r="A245" s="7" t="inlineStr">
        <is>
          <t>Room</t>
        </is>
      </c>
      <c r="B245" s="7" t="inlineStr">
        <is>
          <t>Tenant</t>
        </is>
      </c>
      <c r="C245" s="7" t="inlineStr">
        <is>
          <t>Monthly rent</t>
        </is>
      </c>
      <c r="D245" s="7" t="inlineStr"/>
      <c r="E245" s="7" t="inlineStr"/>
      <c r="F245" s="7" t="inlineStr"/>
      <c r="G245" s="7" t="inlineStr"/>
    </row>
    <row r="246">
      <c r="A246" s="8" t="inlineStr">
        <is>
          <t>Room A</t>
        </is>
      </c>
      <c r="B246" s="9" t="n"/>
      <c r="C246" s="10" t="n"/>
      <c r="D246" s="11" t="inlineStr"/>
      <c r="E246" s="11" t="inlineStr"/>
      <c r="F246" s="11" t="inlineStr"/>
      <c r="G246" s="11" t="inlineStr"/>
    </row>
    <row r="247">
      <c r="A247" s="8" t="inlineStr">
        <is>
          <t>Room B</t>
        </is>
      </c>
      <c r="B247" s="9" t="n"/>
      <c r="C247" s="10" t="n"/>
      <c r="D247" s="11" t="inlineStr"/>
      <c r="E247" s="11" t="inlineStr"/>
      <c r="F247" s="11" t="inlineStr"/>
      <c r="G247" s="11" t="inlineStr"/>
    </row>
    <row r="248">
      <c r="A248" s="8" t="inlineStr">
        <is>
          <t>Room C</t>
        </is>
      </c>
      <c r="B248" s="9" t="n"/>
      <c r="C248" s="10" t="n"/>
      <c r="D248" s="11" t="inlineStr"/>
      <c r="E248" s="11" t="inlineStr"/>
      <c r="F248" s="11" t="inlineStr"/>
      <c r="G248" s="11" t="inlineStr"/>
    </row>
    <row r="250">
      <c r="A250" s="5" t="inlineStr">
        <is>
          <t>Utility bills  (consumption auto-calculated from meters)</t>
        </is>
      </c>
      <c r="B250" s="6" t="n"/>
      <c r="C250" s="6" t="n"/>
      <c r="D250" s="6" t="n"/>
      <c r="E250" s="6" t="n"/>
      <c r="F250" s="6" t="n"/>
      <c r="G250" s="6" t="n"/>
    </row>
    <row r="251">
      <c r="A251" s="7" t="inlineStr">
        <is>
          <t>Type</t>
        </is>
      </c>
      <c r="B251" s="7" t="inlineStr">
        <is>
          <t>Period from</t>
        </is>
      </c>
      <c r="C251" s="7" t="inlineStr">
        <is>
          <t>Period to</t>
        </is>
      </c>
      <c r="D251" s="7" t="inlineStr">
        <is>
          <t>Opening meter</t>
        </is>
      </c>
      <c r="E251" s="7" t="inlineStr">
        <is>
          <t>Closing meter</t>
        </is>
      </c>
      <c r="F251" s="7" t="inlineStr">
        <is>
          <t>Consumption</t>
        </is>
      </c>
      <c r="G251" s="7" t="inlineStr">
        <is>
          <t>Amount</t>
        </is>
      </c>
    </row>
    <row r="252">
      <c r="A252" s="9" t="n"/>
      <c r="B252" s="12" t="n"/>
      <c r="C252" s="12" t="n"/>
      <c r="D252" s="13" t="n"/>
      <c r="E252" s="13" t="n"/>
      <c r="F252" s="14">
        <f>IF(AND(D252&lt;&gt;"",E252&lt;&gt;""),E252-D252,"")</f>
        <v/>
      </c>
      <c r="G252" s="10" t="n"/>
    </row>
    <row r="253">
      <c r="A253" s="9" t="n"/>
      <c r="B253" s="12" t="n"/>
      <c r="C253" s="12" t="n"/>
      <c r="D253" s="13" t="n"/>
      <c r="E253" s="13" t="n"/>
      <c r="F253" s="14">
        <f>IF(AND(D253&lt;&gt;"",E253&lt;&gt;""),E253-D253,"")</f>
        <v/>
      </c>
      <c r="G253" s="10" t="n"/>
    </row>
    <row r="254">
      <c r="A254" s="9" t="n"/>
      <c r="B254" s="12" t="n"/>
      <c r="C254" s="12" t="n"/>
      <c r="D254" s="13" t="n"/>
      <c r="E254" s="13" t="n"/>
      <c r="F254" s="14">
        <f>IF(AND(D254&lt;&gt;"",E254&lt;&gt;""),E254-D254,"")</f>
        <v/>
      </c>
      <c r="G254" s="10" t="n"/>
    </row>
    <row r="255">
      <c r="A255" s="9" t="n"/>
      <c r="B255" s="12" t="n"/>
      <c r="C255" s="12" t="n"/>
      <c r="D255" s="13" t="n"/>
      <c r="E255" s="13" t="n"/>
      <c r="F255" s="14">
        <f>IF(AND(D255&lt;&gt;"",E255&lt;&gt;""),E255-D255,"")</f>
        <v/>
      </c>
      <c r="G255" s="10" t="n"/>
    </row>
    <row r="256">
      <c r="A256" s="9" t="n"/>
      <c r="B256" s="12" t="n"/>
      <c r="C256" s="12" t="n"/>
      <c r="D256" s="13" t="n"/>
      <c r="E256" s="13" t="n"/>
      <c r="F256" s="14">
        <f>IF(AND(D256&lt;&gt;"",E256&lt;&gt;""),E256-D256,"")</f>
        <v/>
      </c>
      <c r="G256" s="10" t="n"/>
    </row>
    <row r="257">
      <c r="A257" s="9" t="n"/>
      <c r="B257" s="12" t="n"/>
      <c r="C257" s="12" t="n"/>
      <c r="D257" s="13" t="n"/>
      <c r="E257" s="13" t="n"/>
      <c r="F257" s="14">
        <f>IF(AND(D257&lt;&gt;"",E257&lt;&gt;""),E257-D257,"")</f>
        <v/>
      </c>
      <c r="G257" s="10" t="n"/>
    </row>
    <row r="258">
      <c r="A258" s="15" t="inlineStr">
        <is>
          <t>Total utility cost</t>
        </is>
      </c>
      <c r="B258" s="16" t="n"/>
      <c r="C258" s="16" t="n"/>
      <c r="D258" s="16" t="n"/>
      <c r="E258" s="16" t="n"/>
      <c r="F258" s="16" t="n"/>
      <c r="G258" s="17">
        <f>SUM(G252:G257)</f>
        <v/>
      </c>
    </row>
    <row r="260">
      <c r="A260" s="5" t="inlineStr">
        <is>
          <t>Per-room summary</t>
        </is>
      </c>
      <c r="B260" s="6" t="n"/>
      <c r="C260" s="6" t="n"/>
      <c r="D260" s="6" t="n"/>
      <c r="E260" s="6" t="n"/>
      <c r="F260" s="6" t="n"/>
      <c r="G260" s="6" t="n"/>
    </row>
    <row r="261">
      <c r="A261" s="7" t="inlineStr">
        <is>
          <t>Room</t>
        </is>
      </c>
      <c r="B261" s="7" t="inlineStr">
        <is>
          <t>Rent</t>
        </is>
      </c>
      <c r="C261" s="7" t="inlineStr">
        <is>
          <t>Utility share</t>
        </is>
      </c>
      <c r="D261" s="7" t="inlineStr">
        <is>
          <t>Prev. carry-fwd</t>
        </is>
      </c>
      <c r="E261" s="7" t="inlineStr">
        <is>
          <t>Amount due</t>
        </is>
      </c>
      <c r="F261" s="7" t="inlineStr">
        <is>
          <t>Paid</t>
        </is>
      </c>
      <c r="G261" s="7" t="inlineStr">
        <is>
          <t>New carry-fwd</t>
        </is>
      </c>
    </row>
    <row r="262">
      <c r="A262" s="8" t="inlineStr">
        <is>
          <t>Room A</t>
        </is>
      </c>
      <c r="B262" s="18">
        <f>C246</f>
        <v/>
      </c>
      <c r="C262" s="18">
        <f>G258/3</f>
        <v/>
      </c>
      <c r="D262" s="18">
        <f>G238</f>
        <v/>
      </c>
      <c r="E262" s="18">
        <f>B262+C262-D262</f>
        <v/>
      </c>
      <c r="F262" s="10" t="n"/>
      <c r="G262" s="18">
        <f>F262-E262</f>
        <v/>
      </c>
    </row>
    <row r="263">
      <c r="A263" s="8" t="inlineStr">
        <is>
          <t>Room B</t>
        </is>
      </c>
      <c r="B263" s="18">
        <f>C247</f>
        <v/>
      </c>
      <c r="C263" s="18">
        <f>G258/3</f>
        <v/>
      </c>
      <c r="D263" s="18">
        <f>G239</f>
        <v/>
      </c>
      <c r="E263" s="18">
        <f>B263+C263-D263</f>
        <v/>
      </c>
      <c r="F263" s="10" t="n"/>
      <c r="G263" s="18">
        <f>F263-E263</f>
        <v/>
      </c>
    </row>
    <row r="264">
      <c r="A264" s="8" t="inlineStr">
        <is>
          <t>Room C</t>
        </is>
      </c>
      <c r="B264" s="18">
        <f>C248</f>
        <v/>
      </c>
      <c r="C264" s="18">
        <f>G258/3</f>
        <v/>
      </c>
      <c r="D264" s="18">
        <f>G240</f>
        <v/>
      </c>
      <c r="E264" s="18">
        <f>B264+C264-D264</f>
        <v/>
      </c>
      <c r="F264" s="10" t="n"/>
      <c r="G264" s="18">
        <f>F264-E264</f>
        <v/>
      </c>
    </row>
    <row r="265">
      <c r="A265" s="19" t="inlineStr">
        <is>
          <t>Total</t>
        </is>
      </c>
      <c r="B265" s="17">
        <f>SUM(B262:B264)</f>
        <v/>
      </c>
      <c r="C265" s="17">
        <f>SUM(C262:C264)</f>
        <v/>
      </c>
      <c r="D265" s="17">
        <f>SUM(D262:D264)</f>
        <v/>
      </c>
      <c r="E265" s="17">
        <f>SUM(E262:E264)</f>
        <v/>
      </c>
      <c r="F265" s="17">
        <f>SUM(F262:F264)</f>
        <v/>
      </c>
      <c r="G265" s="17">
        <f>SUM(G262:G264)</f>
        <v/>
      </c>
    </row>
    <row r="267">
      <c r="A267" s="3" t="inlineStr">
        <is>
          <t>12.  December 2026</t>
        </is>
      </c>
      <c r="B267" s="4" t="n"/>
      <c r="C267" s="4" t="n"/>
      <c r="D267" s="4" t="n"/>
      <c r="E267" s="4" t="n"/>
      <c r="F267" s="4" t="n"/>
      <c r="G267" s="4" t="n"/>
    </row>
    <row r="268">
      <c r="A268" s="5" t="inlineStr">
        <is>
          <t>Tenants &amp; monthly rent</t>
        </is>
      </c>
      <c r="B268" s="6" t="n"/>
      <c r="C268" s="6" t="n"/>
      <c r="D268" s="6" t="n"/>
      <c r="E268" s="6" t="n"/>
      <c r="F268" s="6" t="n"/>
      <c r="G268" s="6" t="n"/>
    </row>
    <row r="269">
      <c r="A269" s="7" t="inlineStr">
        <is>
          <t>Room</t>
        </is>
      </c>
      <c r="B269" s="7" t="inlineStr">
        <is>
          <t>Tenant</t>
        </is>
      </c>
      <c r="C269" s="7" t="inlineStr">
        <is>
          <t>Monthly rent</t>
        </is>
      </c>
      <c r="D269" s="7" t="inlineStr"/>
      <c r="E269" s="7" t="inlineStr"/>
      <c r="F269" s="7" t="inlineStr"/>
      <c r="G269" s="7" t="inlineStr"/>
    </row>
    <row r="270">
      <c r="A270" s="8" t="inlineStr">
        <is>
          <t>Room A</t>
        </is>
      </c>
      <c r="B270" s="9" t="n"/>
      <c r="C270" s="10" t="n"/>
      <c r="D270" s="11" t="inlineStr"/>
      <c r="E270" s="11" t="inlineStr"/>
      <c r="F270" s="11" t="inlineStr"/>
      <c r="G270" s="11" t="inlineStr"/>
    </row>
    <row r="271">
      <c r="A271" s="8" t="inlineStr">
        <is>
          <t>Room B</t>
        </is>
      </c>
      <c r="B271" s="9" t="n"/>
      <c r="C271" s="10" t="n"/>
      <c r="D271" s="11" t="inlineStr"/>
      <c r="E271" s="11" t="inlineStr"/>
      <c r="F271" s="11" t="inlineStr"/>
      <c r="G271" s="11" t="inlineStr"/>
    </row>
    <row r="272">
      <c r="A272" s="8" t="inlineStr">
        <is>
          <t>Room C</t>
        </is>
      </c>
      <c r="B272" s="9" t="n"/>
      <c r="C272" s="10" t="n"/>
      <c r="D272" s="11" t="inlineStr"/>
      <c r="E272" s="11" t="inlineStr"/>
      <c r="F272" s="11" t="inlineStr"/>
      <c r="G272" s="11" t="inlineStr"/>
    </row>
    <row r="274">
      <c r="A274" s="5" t="inlineStr">
        <is>
          <t>Utility bills  (consumption auto-calculated from meters)</t>
        </is>
      </c>
      <c r="B274" s="6" t="n"/>
      <c r="C274" s="6" t="n"/>
      <c r="D274" s="6" t="n"/>
      <c r="E274" s="6" t="n"/>
      <c r="F274" s="6" t="n"/>
      <c r="G274" s="6" t="n"/>
    </row>
    <row r="275">
      <c r="A275" s="7" t="inlineStr">
        <is>
          <t>Type</t>
        </is>
      </c>
      <c r="B275" s="7" t="inlineStr">
        <is>
          <t>Period from</t>
        </is>
      </c>
      <c r="C275" s="7" t="inlineStr">
        <is>
          <t>Period to</t>
        </is>
      </c>
      <c r="D275" s="7" t="inlineStr">
        <is>
          <t>Opening meter</t>
        </is>
      </c>
      <c r="E275" s="7" t="inlineStr">
        <is>
          <t>Closing meter</t>
        </is>
      </c>
      <c r="F275" s="7" t="inlineStr">
        <is>
          <t>Consumption</t>
        </is>
      </c>
      <c r="G275" s="7" t="inlineStr">
        <is>
          <t>Amount</t>
        </is>
      </c>
    </row>
    <row r="276">
      <c r="A276" s="9" t="n"/>
      <c r="B276" s="12" t="n"/>
      <c r="C276" s="12" t="n"/>
      <c r="D276" s="13" t="n"/>
      <c r="E276" s="13" t="n"/>
      <c r="F276" s="14">
        <f>IF(AND(D276&lt;&gt;"",E276&lt;&gt;""),E276-D276,"")</f>
        <v/>
      </c>
      <c r="G276" s="10" t="n"/>
    </row>
    <row r="277">
      <c r="A277" s="9" t="n"/>
      <c r="B277" s="12" t="n"/>
      <c r="C277" s="12" t="n"/>
      <c r="D277" s="13" t="n"/>
      <c r="E277" s="13" t="n"/>
      <c r="F277" s="14">
        <f>IF(AND(D277&lt;&gt;"",E277&lt;&gt;""),E277-D277,"")</f>
        <v/>
      </c>
      <c r="G277" s="10" t="n"/>
    </row>
    <row r="278">
      <c r="A278" s="9" t="n"/>
      <c r="B278" s="12" t="n"/>
      <c r="C278" s="12" t="n"/>
      <c r="D278" s="13" t="n"/>
      <c r="E278" s="13" t="n"/>
      <c r="F278" s="14">
        <f>IF(AND(D278&lt;&gt;"",E278&lt;&gt;""),E278-D278,"")</f>
        <v/>
      </c>
      <c r="G278" s="10" t="n"/>
    </row>
    <row r="279">
      <c r="A279" s="9" t="n"/>
      <c r="B279" s="12" t="n"/>
      <c r="C279" s="12" t="n"/>
      <c r="D279" s="13" t="n"/>
      <c r="E279" s="13" t="n"/>
      <c r="F279" s="14">
        <f>IF(AND(D279&lt;&gt;"",E279&lt;&gt;""),E279-D279,"")</f>
        <v/>
      </c>
      <c r="G279" s="10" t="n"/>
    </row>
    <row r="280">
      <c r="A280" s="9" t="n"/>
      <c r="B280" s="12" t="n"/>
      <c r="C280" s="12" t="n"/>
      <c r="D280" s="13" t="n"/>
      <c r="E280" s="13" t="n"/>
      <c r="F280" s="14">
        <f>IF(AND(D280&lt;&gt;"",E280&lt;&gt;""),E280-D280,"")</f>
        <v/>
      </c>
      <c r="G280" s="10" t="n"/>
    </row>
    <row r="281">
      <c r="A281" s="9" t="n"/>
      <c r="B281" s="12" t="n"/>
      <c r="C281" s="12" t="n"/>
      <c r="D281" s="13" t="n"/>
      <c r="E281" s="13" t="n"/>
      <c r="F281" s="14">
        <f>IF(AND(D281&lt;&gt;"",E281&lt;&gt;""),E281-D281,"")</f>
        <v/>
      </c>
      <c r="G281" s="10" t="n"/>
    </row>
    <row r="282">
      <c r="A282" s="15" t="inlineStr">
        <is>
          <t>Total utility cost</t>
        </is>
      </c>
      <c r="B282" s="16" t="n"/>
      <c r="C282" s="16" t="n"/>
      <c r="D282" s="16" t="n"/>
      <c r="E282" s="16" t="n"/>
      <c r="F282" s="16" t="n"/>
      <c r="G282" s="17">
        <f>SUM(G276:G281)</f>
        <v/>
      </c>
    </row>
    <row r="284">
      <c r="A284" s="5" t="inlineStr">
        <is>
          <t>Per-room summary</t>
        </is>
      </c>
      <c r="B284" s="6" t="n"/>
      <c r="C284" s="6" t="n"/>
      <c r="D284" s="6" t="n"/>
      <c r="E284" s="6" t="n"/>
      <c r="F284" s="6" t="n"/>
      <c r="G284" s="6" t="n"/>
    </row>
    <row r="285">
      <c r="A285" s="7" t="inlineStr">
        <is>
          <t>Room</t>
        </is>
      </c>
      <c r="B285" s="7" t="inlineStr">
        <is>
          <t>Rent</t>
        </is>
      </c>
      <c r="C285" s="7" t="inlineStr">
        <is>
          <t>Utility share</t>
        </is>
      </c>
      <c r="D285" s="7" t="inlineStr">
        <is>
          <t>Prev. carry-fwd</t>
        </is>
      </c>
      <c r="E285" s="7" t="inlineStr">
        <is>
          <t>Amount due</t>
        </is>
      </c>
      <c r="F285" s="7" t="inlineStr">
        <is>
          <t>Paid</t>
        </is>
      </c>
      <c r="G285" s="7" t="inlineStr">
        <is>
          <t>New carry-fwd</t>
        </is>
      </c>
    </row>
    <row r="286">
      <c r="A286" s="8" t="inlineStr">
        <is>
          <t>Room A</t>
        </is>
      </c>
      <c r="B286" s="18">
        <f>C270</f>
        <v/>
      </c>
      <c r="C286" s="18">
        <f>G282/3</f>
        <v/>
      </c>
      <c r="D286" s="18">
        <f>G262</f>
        <v/>
      </c>
      <c r="E286" s="18">
        <f>B286+C286-D286</f>
        <v/>
      </c>
      <c r="F286" s="10" t="n"/>
      <c r="G286" s="18">
        <f>F286-E286</f>
        <v/>
      </c>
    </row>
    <row r="287">
      <c r="A287" s="8" t="inlineStr">
        <is>
          <t>Room B</t>
        </is>
      </c>
      <c r="B287" s="18">
        <f>C271</f>
        <v/>
      </c>
      <c r="C287" s="18">
        <f>G282/3</f>
        <v/>
      </c>
      <c r="D287" s="18">
        <f>G263</f>
        <v/>
      </c>
      <c r="E287" s="18">
        <f>B287+C287-D287</f>
        <v/>
      </c>
      <c r="F287" s="10" t="n"/>
      <c r="G287" s="18">
        <f>F287-E287</f>
        <v/>
      </c>
    </row>
    <row r="288">
      <c r="A288" s="8" t="inlineStr">
        <is>
          <t>Room C</t>
        </is>
      </c>
      <c r="B288" s="18">
        <f>C272</f>
        <v/>
      </c>
      <c r="C288" s="18">
        <f>G282/3</f>
        <v/>
      </c>
      <c r="D288" s="18">
        <f>G264</f>
        <v/>
      </c>
      <c r="E288" s="18">
        <f>B288+C288-D288</f>
        <v/>
      </c>
      <c r="F288" s="10" t="n"/>
      <c r="G288" s="18">
        <f>F288-E288</f>
        <v/>
      </c>
    </row>
    <row r="289">
      <c r="A289" s="19" t="inlineStr">
        <is>
          <t>Total</t>
        </is>
      </c>
      <c r="B289" s="17">
        <f>SUM(B286:B288)</f>
        <v/>
      </c>
      <c r="C289" s="17">
        <f>SUM(C286:C288)</f>
        <v/>
      </c>
      <c r="D289" s="17">
        <f>SUM(D286:D288)</f>
        <v/>
      </c>
      <c r="E289" s="17">
        <f>SUM(E286:E288)</f>
        <v/>
      </c>
      <c r="F289" s="17">
        <f>SUM(F286:F288)</f>
        <v/>
      </c>
      <c r="G289" s="17">
        <f>SUM(G286:G288)</f>
        <v/>
      </c>
    </row>
  </sheetData>
  <mergeCells count="73">
    <mergeCell ref="A97"/>
    <mergeCell ref="A116:G116"/>
    <mergeCell ref="A188:G188"/>
    <mergeCell ref="A90:F90"/>
    <mergeCell ref="A219:G219"/>
    <mergeCell ref="A66:F66"/>
    <mergeCell ref="A106:G106"/>
    <mergeCell ref="A140:G140"/>
    <mergeCell ref="A282:F282"/>
    <mergeCell ref="A244:G244"/>
    <mergeCell ref="A4:G4"/>
    <mergeCell ref="A100:G100"/>
    <mergeCell ref="A20:G20"/>
    <mergeCell ref="A171:G171"/>
    <mergeCell ref="A265"/>
    <mergeCell ref="A121"/>
    <mergeCell ref="A18:F18"/>
    <mergeCell ref="A52:G52"/>
    <mergeCell ref="A147:G147"/>
    <mergeCell ref="A274:G274"/>
    <mergeCell ref="A68:G68"/>
    <mergeCell ref="A210:F210"/>
    <mergeCell ref="A10:G10"/>
    <mergeCell ref="A28:G28"/>
    <mergeCell ref="A289"/>
    <mergeCell ref="A202:G202"/>
    <mergeCell ref="A44:G44"/>
    <mergeCell ref="A58:G58"/>
    <mergeCell ref="A42:F42"/>
    <mergeCell ref="A220:G220"/>
    <mergeCell ref="A34:G34"/>
    <mergeCell ref="A148:G148"/>
    <mergeCell ref="A73"/>
    <mergeCell ref="A92:G92"/>
    <mergeCell ref="A49"/>
    <mergeCell ref="A130:G130"/>
    <mergeCell ref="A234:F234"/>
    <mergeCell ref="A82:G82"/>
    <mergeCell ref="A260:G260"/>
    <mergeCell ref="A284:G284"/>
    <mergeCell ref="A169"/>
    <mergeCell ref="A226:G226"/>
    <mergeCell ref="A51:G51"/>
    <mergeCell ref="A178:G178"/>
    <mergeCell ref="A241"/>
    <mergeCell ref="A123:G123"/>
    <mergeCell ref="A250:G250"/>
    <mergeCell ref="A1:G1"/>
    <mergeCell ref="A124:G124"/>
    <mergeCell ref="A25"/>
    <mergeCell ref="A258:F258"/>
    <mergeCell ref="A172:G172"/>
    <mergeCell ref="A196:G196"/>
    <mergeCell ref="A193"/>
    <mergeCell ref="A114:F114"/>
    <mergeCell ref="A212:G212"/>
    <mergeCell ref="A186:F186"/>
    <mergeCell ref="A99:G99"/>
    <mergeCell ref="A164:G164"/>
    <mergeCell ref="A75:G75"/>
    <mergeCell ref="A217"/>
    <mergeCell ref="A243:G243"/>
    <mergeCell ref="A268:G268"/>
    <mergeCell ref="A236:G236"/>
    <mergeCell ref="A145"/>
    <mergeCell ref="A27:G27"/>
    <mergeCell ref="A138:F138"/>
    <mergeCell ref="A3:G3"/>
    <mergeCell ref="A154:G154"/>
    <mergeCell ref="A267:G267"/>
    <mergeCell ref="A195:G195"/>
    <mergeCell ref="A162:F162"/>
    <mergeCell ref="A76:G76"/>
  </mergeCells>
  <dataValidations count="1">
    <dataValidation sqref="A12 A13 A14 A15 A16 A17 A36 A37 A38 A39 A40 A41 A60 A61 A62 A63 A64 A65 A84 A85 A86 A87 A88 A89 A108 A109 A110 A111 A112 A113 A132 A133 A134 A135 A136 A137 A156 A157 A158 A159 A160 A161 A180 A181 A182 A183 A184 A185 A204 A205 A206 A207 A208 A209 A228 A229 A230 A231 A232 A233 A252 A253 A254 A255 A256 A257 A276 A277 A278 A279 A280 A281" showDropDown="0" showInputMessage="0" showErrorMessage="0" allowBlank="1" type="list">
      <formula1>"Water,Electricity,Gas,Internet,Waste,Other"</formula1>
    </dataValidation>
  </dataValidations>
  <pageMargins left="0.75" right="0.75" top="1" bottom="1" header="0.5" footer="0.5"/>
</worksheet>
</file>

<file path=xl/worksheets/sheet2.xml><?xml version="1.0" encoding="utf-8"?>
<worksheet xmlns="http://schemas.openxmlformats.org/spreadsheetml/2006/main">
  <sheetPr>
    <tabColor rgb="002E75B6"/>
    <outlinePr summaryBelow="1" summaryRight="1"/>
    <pageSetUpPr fitToPage="1"/>
  </sheetPr>
  <dimension ref="A2:H22"/>
  <sheetViews>
    <sheetView showGridLines="0" workbookViewId="0">
      <selection activeCell="A1" sqref="A1"/>
    </sheetView>
  </sheetViews>
  <sheetFormatPr baseColWidth="8" defaultRowHeight="15"/>
  <cols>
    <col width="16" customWidth="1" min="1" max="1"/>
    <col width="16" customWidth="1" min="2" max="2"/>
    <col width="14" customWidth="1" min="3" max="3"/>
    <col width="13" customWidth="1" min="4" max="4"/>
    <col width="13" customWidth="1" min="5" max="5"/>
    <col width="14" customWidth="1" min="6" max="6"/>
    <col width="13" customWidth="1" min="7" max="7"/>
    <col hidden="1" width="4" customWidth="1" min="8" max="8"/>
  </cols>
  <sheetData>
    <row r="2">
      <c r="A2" s="20" t="inlineStr">
        <is>
          <t>Month (1-12):</t>
        </is>
      </c>
      <c r="B2" s="21" t="n">
        <v>1</v>
      </c>
      <c r="C2" s="20" t="inlineStr">
        <is>
          <t>Statement for:</t>
        </is>
      </c>
      <c r="D2" s="22">
        <f>INDIRECT("Accounting!A"&amp;(3+24*(B2-1)))</f>
        <v/>
      </c>
      <c r="H2" s="23">
        <f>3+24*(B2-1)</f>
        <v/>
      </c>
    </row>
    <row r="4" ht="24" customHeight="1">
      <c r="A4" s="1" t="inlineStr">
        <is>
          <t>RENTAL PROPERTY — MONTHLY STATEMENT</t>
        </is>
      </c>
      <c r="B4" s="2" t="n"/>
      <c r="C4" s="2" t="n"/>
      <c r="D4" s="2" t="n"/>
      <c r="E4" s="2" t="n"/>
      <c r="F4" s="2" t="n"/>
      <c r="G4" s="2" t="n"/>
    </row>
    <row r="5">
      <c r="A5" s="5" t="inlineStr">
        <is>
          <t>Utility bills</t>
        </is>
      </c>
      <c r="B5" s="6" t="n"/>
      <c r="C5" s="6" t="n"/>
      <c r="D5" s="6" t="n"/>
      <c r="E5" s="6" t="n"/>
      <c r="F5" s="6" t="n"/>
      <c r="G5" s="6" t="n"/>
    </row>
    <row r="6">
      <c r="A6" s="7" t="inlineStr">
        <is>
          <t>Type</t>
        </is>
      </c>
      <c r="B6" s="7" t="inlineStr">
        <is>
          <t>Period from</t>
        </is>
      </c>
      <c r="C6" s="7" t="inlineStr">
        <is>
          <t>Period to</t>
        </is>
      </c>
      <c r="D6" s="7" t="inlineStr">
        <is>
          <t>Opening</t>
        </is>
      </c>
      <c r="E6" s="7" t="inlineStr">
        <is>
          <t>Closing</t>
        </is>
      </c>
      <c r="F6" s="7" t="inlineStr">
        <is>
          <t>Consumption</t>
        </is>
      </c>
      <c r="G6" s="7" t="inlineStr">
        <is>
          <t>Amount</t>
        </is>
      </c>
    </row>
    <row r="7">
      <c r="A7" s="11">
        <f>IF(INDIRECT("Accounting!A"&amp;($H$2+9+0))="","",INDIRECT("Accounting!A"&amp;($H$2+9+0)))</f>
        <v/>
      </c>
      <c r="B7" s="24">
        <f>IF(INDIRECT("Accounting!B"&amp;($H$2+9+0))="","",INDIRECT("Accounting!B"&amp;($H$2+9+0)))</f>
        <v/>
      </c>
      <c r="C7" s="24">
        <f>IF(INDIRECT("Accounting!C"&amp;($H$2+9+0))="","",INDIRECT("Accounting!C"&amp;($H$2+9+0)))</f>
        <v/>
      </c>
      <c r="D7" s="25">
        <f>IF(INDIRECT("Accounting!D"&amp;($H$2+9+0))="","",INDIRECT("Accounting!D"&amp;($H$2+9+0)))</f>
        <v/>
      </c>
      <c r="E7" s="25">
        <f>IF(INDIRECT("Accounting!E"&amp;($H$2+9+0))="","",INDIRECT("Accounting!E"&amp;($H$2+9+0)))</f>
        <v/>
      </c>
      <c r="F7" s="14">
        <f>IF(INDIRECT("Accounting!F"&amp;($H$2+9+0))="","",INDIRECT("Accounting!F"&amp;($H$2+9+0)))</f>
        <v/>
      </c>
      <c r="G7" s="18">
        <f>IF(INDIRECT("Accounting!G"&amp;($H$2+9+0))="","",INDIRECT("Accounting!G"&amp;($H$2+9+0)))</f>
        <v/>
      </c>
    </row>
    <row r="8">
      <c r="A8" s="11">
        <f>IF(INDIRECT("Accounting!A"&amp;($H$2+9+1))="","",INDIRECT("Accounting!A"&amp;($H$2+9+1)))</f>
        <v/>
      </c>
      <c r="B8" s="24">
        <f>IF(INDIRECT("Accounting!B"&amp;($H$2+9+1))="","",INDIRECT("Accounting!B"&amp;($H$2+9+1)))</f>
        <v/>
      </c>
      <c r="C8" s="24">
        <f>IF(INDIRECT("Accounting!C"&amp;($H$2+9+1))="","",INDIRECT("Accounting!C"&amp;($H$2+9+1)))</f>
        <v/>
      </c>
      <c r="D8" s="25">
        <f>IF(INDIRECT("Accounting!D"&amp;($H$2+9+1))="","",INDIRECT("Accounting!D"&amp;($H$2+9+1)))</f>
        <v/>
      </c>
      <c r="E8" s="25">
        <f>IF(INDIRECT("Accounting!E"&amp;($H$2+9+1))="","",INDIRECT("Accounting!E"&amp;($H$2+9+1)))</f>
        <v/>
      </c>
      <c r="F8" s="14">
        <f>IF(INDIRECT("Accounting!F"&amp;($H$2+9+1))="","",INDIRECT("Accounting!F"&amp;($H$2+9+1)))</f>
        <v/>
      </c>
      <c r="G8" s="18">
        <f>IF(INDIRECT("Accounting!G"&amp;($H$2+9+1))="","",INDIRECT("Accounting!G"&amp;($H$2+9+1)))</f>
        <v/>
      </c>
    </row>
    <row r="9">
      <c r="A9" s="11">
        <f>IF(INDIRECT("Accounting!A"&amp;($H$2+9+2))="","",INDIRECT("Accounting!A"&amp;($H$2+9+2)))</f>
        <v/>
      </c>
      <c r="B9" s="24">
        <f>IF(INDIRECT("Accounting!B"&amp;($H$2+9+2))="","",INDIRECT("Accounting!B"&amp;($H$2+9+2)))</f>
        <v/>
      </c>
      <c r="C9" s="24">
        <f>IF(INDIRECT("Accounting!C"&amp;($H$2+9+2))="","",INDIRECT("Accounting!C"&amp;($H$2+9+2)))</f>
        <v/>
      </c>
      <c r="D9" s="25">
        <f>IF(INDIRECT("Accounting!D"&amp;($H$2+9+2))="","",INDIRECT("Accounting!D"&amp;($H$2+9+2)))</f>
        <v/>
      </c>
      <c r="E9" s="25">
        <f>IF(INDIRECT("Accounting!E"&amp;($H$2+9+2))="","",INDIRECT("Accounting!E"&amp;($H$2+9+2)))</f>
        <v/>
      </c>
      <c r="F9" s="14">
        <f>IF(INDIRECT("Accounting!F"&amp;($H$2+9+2))="","",INDIRECT("Accounting!F"&amp;($H$2+9+2)))</f>
        <v/>
      </c>
      <c r="G9" s="18">
        <f>IF(INDIRECT("Accounting!G"&amp;($H$2+9+2))="","",INDIRECT("Accounting!G"&amp;($H$2+9+2)))</f>
        <v/>
      </c>
    </row>
    <row r="10">
      <c r="A10" s="11">
        <f>IF(INDIRECT("Accounting!A"&amp;($H$2+9+3))="","",INDIRECT("Accounting!A"&amp;($H$2+9+3)))</f>
        <v/>
      </c>
      <c r="B10" s="24">
        <f>IF(INDIRECT("Accounting!B"&amp;($H$2+9+3))="","",INDIRECT("Accounting!B"&amp;($H$2+9+3)))</f>
        <v/>
      </c>
      <c r="C10" s="24">
        <f>IF(INDIRECT("Accounting!C"&amp;($H$2+9+3))="","",INDIRECT("Accounting!C"&amp;($H$2+9+3)))</f>
        <v/>
      </c>
      <c r="D10" s="25">
        <f>IF(INDIRECT("Accounting!D"&amp;($H$2+9+3))="","",INDIRECT("Accounting!D"&amp;($H$2+9+3)))</f>
        <v/>
      </c>
      <c r="E10" s="25">
        <f>IF(INDIRECT("Accounting!E"&amp;($H$2+9+3))="","",INDIRECT("Accounting!E"&amp;($H$2+9+3)))</f>
        <v/>
      </c>
      <c r="F10" s="14">
        <f>IF(INDIRECT("Accounting!F"&amp;($H$2+9+3))="","",INDIRECT("Accounting!F"&amp;($H$2+9+3)))</f>
        <v/>
      </c>
      <c r="G10" s="18">
        <f>IF(INDIRECT("Accounting!G"&amp;($H$2+9+3))="","",INDIRECT("Accounting!G"&amp;($H$2+9+3)))</f>
        <v/>
      </c>
    </row>
    <row r="11">
      <c r="A11" s="11">
        <f>IF(INDIRECT("Accounting!A"&amp;($H$2+9+4))="","",INDIRECT("Accounting!A"&amp;($H$2+9+4)))</f>
        <v/>
      </c>
      <c r="B11" s="24">
        <f>IF(INDIRECT("Accounting!B"&amp;($H$2+9+4))="","",INDIRECT("Accounting!B"&amp;($H$2+9+4)))</f>
        <v/>
      </c>
      <c r="C11" s="24">
        <f>IF(INDIRECT("Accounting!C"&amp;($H$2+9+4))="","",INDIRECT("Accounting!C"&amp;($H$2+9+4)))</f>
        <v/>
      </c>
      <c r="D11" s="25">
        <f>IF(INDIRECT("Accounting!D"&amp;($H$2+9+4))="","",INDIRECT("Accounting!D"&amp;($H$2+9+4)))</f>
        <v/>
      </c>
      <c r="E11" s="25">
        <f>IF(INDIRECT("Accounting!E"&amp;($H$2+9+4))="","",INDIRECT("Accounting!E"&amp;($H$2+9+4)))</f>
        <v/>
      </c>
      <c r="F11" s="14">
        <f>IF(INDIRECT("Accounting!F"&amp;($H$2+9+4))="","",INDIRECT("Accounting!F"&amp;($H$2+9+4)))</f>
        <v/>
      </c>
      <c r="G11" s="18">
        <f>IF(INDIRECT("Accounting!G"&amp;($H$2+9+4))="","",INDIRECT("Accounting!G"&amp;($H$2+9+4)))</f>
        <v/>
      </c>
    </row>
    <row r="12">
      <c r="A12" s="11">
        <f>IF(INDIRECT("Accounting!A"&amp;($H$2+9+5))="","",INDIRECT("Accounting!A"&amp;($H$2+9+5)))</f>
        <v/>
      </c>
      <c r="B12" s="24">
        <f>IF(INDIRECT("Accounting!B"&amp;($H$2+9+5))="","",INDIRECT("Accounting!B"&amp;($H$2+9+5)))</f>
        <v/>
      </c>
      <c r="C12" s="24">
        <f>IF(INDIRECT("Accounting!C"&amp;($H$2+9+5))="","",INDIRECT("Accounting!C"&amp;($H$2+9+5)))</f>
        <v/>
      </c>
      <c r="D12" s="25">
        <f>IF(INDIRECT("Accounting!D"&amp;($H$2+9+5))="","",INDIRECT("Accounting!D"&amp;($H$2+9+5)))</f>
        <v/>
      </c>
      <c r="E12" s="25">
        <f>IF(INDIRECT("Accounting!E"&amp;($H$2+9+5))="","",INDIRECT("Accounting!E"&amp;($H$2+9+5)))</f>
        <v/>
      </c>
      <c r="F12" s="14">
        <f>IF(INDIRECT("Accounting!F"&amp;($H$2+9+5))="","",INDIRECT("Accounting!F"&amp;($H$2+9+5)))</f>
        <v/>
      </c>
      <c r="G12" s="18">
        <f>IF(INDIRECT("Accounting!G"&amp;($H$2+9+5))="","",INDIRECT("Accounting!G"&amp;($H$2+9+5)))</f>
        <v/>
      </c>
    </row>
    <row r="13">
      <c r="A13" s="15" t="inlineStr">
        <is>
          <t>Total utility cost</t>
        </is>
      </c>
      <c r="B13" s="16" t="n"/>
      <c r="C13" s="16" t="n"/>
      <c r="D13" s="16" t="n"/>
      <c r="E13" s="16" t="n"/>
      <c r="F13" s="16" t="n"/>
      <c r="G13" s="17">
        <f>INDIRECT("Accounting!G"&amp;($H$2+15))</f>
        <v/>
      </c>
    </row>
    <row r="15">
      <c r="A15" s="5" t="inlineStr">
        <is>
          <t>Amount due per room</t>
        </is>
      </c>
      <c r="B15" s="6" t="n"/>
      <c r="C15" s="6" t="n"/>
      <c r="D15" s="6" t="n"/>
      <c r="E15" s="6" t="n"/>
      <c r="F15" s="6" t="n"/>
      <c r="G15" s="6" t="n"/>
    </row>
    <row r="16">
      <c r="A16" s="7" t="inlineStr">
        <is>
          <t>Room</t>
        </is>
      </c>
      <c r="B16" s="7" t="inlineStr">
        <is>
          <t>Tenant</t>
        </is>
      </c>
      <c r="C16" s="7" t="inlineStr">
        <is>
          <t>Rent</t>
        </is>
      </c>
      <c r="D16" s="7" t="inlineStr">
        <is>
          <t>Utility share</t>
        </is>
      </c>
      <c r="E16" s="7" t="inlineStr">
        <is>
          <t>Total due</t>
        </is>
      </c>
      <c r="F16" s="7" t="inlineStr">
        <is>
          <t>Amount paid</t>
        </is>
      </c>
      <c r="G16" s="7" t="inlineStr"/>
    </row>
    <row r="17">
      <c r="A17" s="8" t="inlineStr">
        <is>
          <t>Room A</t>
        </is>
      </c>
      <c r="B17" s="11">
        <f>INDIRECT("Accounting!B"&amp;($H$2+3+0))</f>
        <v/>
      </c>
      <c r="C17" s="18">
        <f>INDIRECT("Accounting!B"&amp;($H$2+19+0))</f>
        <v/>
      </c>
      <c r="D17" s="18">
        <f>INDIRECT("Accounting!C"&amp;($H$2+19+0))</f>
        <v/>
      </c>
      <c r="E17" s="18">
        <f>INDIRECT("Accounting!E"&amp;($H$2+19+0))</f>
        <v/>
      </c>
      <c r="F17" s="10" t="n"/>
      <c r="G17" s="26" t="n"/>
    </row>
    <row r="18">
      <c r="A18" s="8" t="inlineStr">
        <is>
          <t>Room B</t>
        </is>
      </c>
      <c r="B18" s="11">
        <f>INDIRECT("Accounting!B"&amp;($H$2+3+1))</f>
        <v/>
      </c>
      <c r="C18" s="18">
        <f>INDIRECT("Accounting!B"&amp;($H$2+19+1))</f>
        <v/>
      </c>
      <c r="D18" s="18">
        <f>INDIRECT("Accounting!C"&amp;($H$2+19+1))</f>
        <v/>
      </c>
      <c r="E18" s="18">
        <f>INDIRECT("Accounting!E"&amp;($H$2+19+1))</f>
        <v/>
      </c>
      <c r="F18" s="10" t="n"/>
      <c r="G18" s="26" t="n"/>
    </row>
    <row r="19">
      <c r="A19" s="8" t="inlineStr">
        <is>
          <t>Room C</t>
        </is>
      </c>
      <c r="B19" s="11">
        <f>INDIRECT("Accounting!B"&amp;($H$2+3+2))</f>
        <v/>
      </c>
      <c r="C19" s="18">
        <f>INDIRECT("Accounting!B"&amp;($H$2+19+2))</f>
        <v/>
      </c>
      <c r="D19" s="18">
        <f>INDIRECT("Accounting!C"&amp;($H$2+19+2))</f>
        <v/>
      </c>
      <c r="E19" s="18">
        <f>INDIRECT("Accounting!E"&amp;($H$2+19+2))</f>
        <v/>
      </c>
      <c r="F19" s="10" t="n"/>
      <c r="G19" s="26" t="n"/>
    </row>
    <row r="20">
      <c r="A20" s="19" t="inlineStr">
        <is>
          <t>Total</t>
        </is>
      </c>
      <c r="B20" s="27" t="n"/>
      <c r="C20" s="17">
        <f>SUM(C17:C19)</f>
        <v/>
      </c>
      <c r="D20" s="17">
        <f>SUM(D17:D19)</f>
        <v/>
      </c>
      <c r="E20" s="17">
        <f>SUM(E17:E19)</f>
        <v/>
      </c>
      <c r="F20" s="17">
        <f>SUM(F17:F19)</f>
        <v/>
      </c>
      <c r="G20" s="28" t="inlineStr"/>
    </row>
    <row r="22">
      <c r="A22" s="29" t="inlineStr">
        <is>
          <t>The 'Amount paid' column is left blank for manual entry after printing.</t>
        </is>
      </c>
    </row>
  </sheetData>
  <mergeCells count="6">
    <mergeCell ref="A20:B20"/>
    <mergeCell ref="A13:F13"/>
    <mergeCell ref="A22:G22"/>
    <mergeCell ref="A4:G4"/>
    <mergeCell ref="A15:G15"/>
    <mergeCell ref="A5:G5"/>
  </mergeCells>
  <dataValidations count="1">
    <dataValidation sqref="B2" showDropDown="0" showInputMessage="0" showErrorMessage="0" allowBlank="0" type="list">
      <formula1>"1,2,3,4,5,6,7,8,9,10,11,12"</formula1>
    </dataValidation>
  </dataValidations>
  <printOptions horizontalCentered="1"/>
  <pageMargins left="0.4" right="0.4" top="0.5" bottom="0.5" header="0.5" footer="0.5"/>
  <pageSetup orientation="portrait" fitToHeight="1" fitToWidth="1"/>
</worksheet>
</file>

<file path=xl/worksheets/sheet3.xml><?xml version="1.0" encoding="utf-8"?>
<worksheet xmlns="http://schemas.openxmlformats.org/spreadsheetml/2006/main">
  <sheetPr>
    <tabColor rgb="00548235"/>
    <outlinePr summaryBelow="1" summaryRight="1"/>
    <pageSetUpPr/>
  </sheetPr>
  <dimension ref="A1:H467"/>
  <sheetViews>
    <sheetView showGridLines="0" workbookViewId="0">
      <selection activeCell="A1" sqref="A1"/>
    </sheetView>
  </sheetViews>
  <sheetFormatPr baseColWidth="8" defaultRowHeight="15"/>
  <cols>
    <col width="14" customWidth="1" min="1" max="1"/>
    <col width="14" customWidth="1" min="2" max="2"/>
    <col width="13" customWidth="1" min="3" max="3"/>
    <col width="15" customWidth="1" min="4" max="4"/>
    <col width="15" customWidth="1" min="5" max="5"/>
    <col width="13" customWidth="1" min="6" max="6"/>
    <col width="13" customWidth="1" min="7" max="7"/>
    <col width="13" customWidth="1" min="8" max="8"/>
  </cols>
  <sheetData>
    <row r="1" ht="22" customHeight="1">
      <c r="A1" s="1" t="inlineStr">
        <is>
          <t>CASH BALANCE  —  capital &amp; utility funds</t>
        </is>
      </c>
      <c r="B1" s="2" t="n"/>
      <c r="C1" s="2" t="n"/>
      <c r="D1" s="2" t="n"/>
      <c r="E1" s="2" t="n"/>
      <c r="F1" s="2" t="n"/>
      <c r="G1" s="2" t="n"/>
      <c r="H1" s="2" t="n"/>
    </row>
    <row r="2">
      <c r="A2" s="3" t="inlineStr">
        <is>
          <t>CAPITAL FUND  —  January 2026</t>
        </is>
      </c>
      <c r="B2" s="4" t="n"/>
      <c r="C2" s="4" t="n"/>
      <c r="D2" s="4" t="n"/>
      <c r="E2" s="4" t="n"/>
      <c r="F2" s="4" t="n"/>
      <c r="G2" s="4" t="n"/>
      <c r="H2" s="4" t="n"/>
    </row>
    <row r="3">
      <c r="A3" s="5" t="inlineStr">
        <is>
          <t>Income from rooms</t>
        </is>
      </c>
      <c r="B3" s="6" t="n"/>
      <c r="C3" s="6" t="n"/>
      <c r="D3" s="6" t="n"/>
      <c r="E3" s="6" t="n"/>
      <c r="F3" s="6" t="n"/>
      <c r="G3" s="6" t="n"/>
      <c r="H3" s="6" t="n"/>
    </row>
    <row r="4">
      <c r="A4" s="7" t="inlineStr">
        <is>
          <t>Room</t>
        </is>
      </c>
      <c r="B4" s="7" t="inlineStr">
        <is>
          <t>Tenant</t>
        </is>
      </c>
      <c r="C4" s="7" t="inlineStr">
        <is>
          <t>Rent</t>
        </is>
      </c>
      <c r="D4" s="7" t="inlineStr">
        <is>
          <t>Prev. overpay (-)</t>
        </is>
      </c>
      <c r="E4" s="7" t="inlineStr">
        <is>
          <t>Curr. overpay (+)</t>
        </is>
      </c>
      <c r="F4" s="7" t="inlineStr">
        <is>
          <t>Adjusted</t>
        </is>
      </c>
      <c r="G4" s="7" t="inlineStr"/>
      <c r="H4" s="7" t="inlineStr"/>
    </row>
    <row r="5">
      <c r="A5" s="8" t="inlineStr">
        <is>
          <t>Room A</t>
        </is>
      </c>
      <c r="B5" s="11">
        <f>Accounting!B6</f>
        <v/>
      </c>
      <c r="C5" s="18">
        <f>Accounting!B22</f>
        <v/>
      </c>
      <c r="D5" s="18">
        <f>Accounting!D22</f>
        <v/>
      </c>
      <c r="E5" s="18">
        <f>Accounting!G22</f>
        <v/>
      </c>
      <c r="F5" s="18">
        <f>C5-D5+E5</f>
        <v/>
      </c>
    </row>
    <row r="6">
      <c r="A6" s="8" t="inlineStr">
        <is>
          <t>Room B</t>
        </is>
      </c>
      <c r="B6" s="11">
        <f>Accounting!B7</f>
        <v/>
      </c>
      <c r="C6" s="18">
        <f>Accounting!B23</f>
        <v/>
      </c>
      <c r="D6" s="18">
        <f>Accounting!D23</f>
        <v/>
      </c>
      <c r="E6" s="18">
        <f>Accounting!G23</f>
        <v/>
      </c>
      <c r="F6" s="18">
        <f>C6-D6+E6</f>
        <v/>
      </c>
    </row>
    <row r="7">
      <c r="A7" s="8" t="inlineStr">
        <is>
          <t>Room C</t>
        </is>
      </c>
      <c r="B7" s="11">
        <f>Accounting!B8</f>
        <v/>
      </c>
      <c r="C7" s="18">
        <f>Accounting!B24</f>
        <v/>
      </c>
      <c r="D7" s="18">
        <f>Accounting!D24</f>
        <v/>
      </c>
      <c r="E7" s="18">
        <f>Accounting!G24</f>
        <v/>
      </c>
      <c r="F7" s="18">
        <f>C7-D7+E7</f>
        <v/>
      </c>
    </row>
    <row r="8">
      <c r="A8" s="19" t="inlineStr">
        <is>
          <t>Total</t>
        </is>
      </c>
      <c r="B8" s="27" t="n"/>
      <c r="C8" s="17">
        <f>SUM(C5:C7)</f>
        <v/>
      </c>
      <c r="D8" s="17">
        <f>SUM(D5:D7)</f>
        <v/>
      </c>
      <c r="E8" s="17">
        <f>SUM(E5:E7)</f>
        <v/>
      </c>
      <c r="F8" s="17">
        <f>SUM(F5:F7)</f>
        <v/>
      </c>
      <c r="G8" s="30" t="inlineStr">
        <is>
          <t>← rent before adj. / adjusted</t>
        </is>
      </c>
      <c r="H8" s="31" t="inlineStr"/>
    </row>
    <row r="9">
      <c r="A9" s="32" t="inlineStr">
        <is>
          <t>Adjusted rent income (added to fund)</t>
        </is>
      </c>
      <c r="B9" s="16" t="n"/>
      <c r="C9" s="16" t="n"/>
      <c r="D9" s="16" t="n"/>
      <c r="E9" s="16" t="n"/>
      <c r="F9" s="33">
        <f>F8</f>
        <v/>
      </c>
      <c r="G9" s="34" t="inlineStr">
        <is>
          <t>Date:</t>
        </is>
      </c>
      <c r="H9" s="12" t="n">
        <v>46058</v>
      </c>
    </row>
    <row r="11">
      <c r="A11" s="11" t="inlineStr">
        <is>
          <t>Previous capital balance</t>
        </is>
      </c>
      <c r="B11" s="35" t="n"/>
      <c r="C11" s="35" t="n"/>
      <c r="D11" s="35" t="n"/>
      <c r="E11" s="35" t="n"/>
      <c r="F11" s="10" t="n">
        <v>500</v>
      </c>
    </row>
    <row r="12">
      <c r="A12" s="5" t="inlineStr">
        <is>
          <t>Additional income</t>
        </is>
      </c>
      <c r="B12" s="6" t="n"/>
      <c r="C12" s="6" t="n"/>
      <c r="D12" s="6" t="n"/>
      <c r="E12" s="6" t="n"/>
      <c r="F12" s="6" t="n"/>
      <c r="G12" s="6" t="n"/>
      <c r="H12" s="6" t="n"/>
    </row>
    <row r="13">
      <c r="A13" s="9" t="n"/>
      <c r="B13" s="36" t="n"/>
      <c r="C13" s="36" t="n"/>
      <c r="D13" s="36" t="n"/>
      <c r="E13" s="36" t="n"/>
      <c r="F13" s="10" t="n"/>
      <c r="G13" s="12" t="inlineStr">
        <is>
          <t>Date</t>
        </is>
      </c>
      <c r="H13" s="26" t="n"/>
    </row>
    <row r="14">
      <c r="A14" s="9" t="n"/>
      <c r="B14" s="36" t="n"/>
      <c r="C14" s="36" t="n"/>
      <c r="D14" s="36" t="n"/>
      <c r="E14" s="36" t="n"/>
      <c r="F14" s="10" t="n"/>
      <c r="G14" s="12" t="n"/>
      <c r="H14" s="26" t="n"/>
    </row>
    <row r="15">
      <c r="A15" s="5" t="inlineStr">
        <is>
          <t>Additional expenses</t>
        </is>
      </c>
      <c r="B15" s="6" t="n"/>
      <c r="C15" s="6" t="n"/>
      <c r="D15" s="6" t="n"/>
      <c r="E15" s="6" t="n"/>
      <c r="F15" s="6" t="n"/>
      <c r="G15" s="6" t="n"/>
      <c r="H15" s="6" t="n"/>
    </row>
    <row r="16">
      <c r="A16" s="9" t="n"/>
      <c r="B16" s="36" t="n"/>
      <c r="C16" s="36" t="n"/>
      <c r="D16" s="36" t="n"/>
      <c r="E16" s="36" t="n"/>
      <c r="F16" s="10" t="n"/>
      <c r="G16" s="12" t="inlineStr">
        <is>
          <t>Date</t>
        </is>
      </c>
      <c r="H16" s="26" t="n"/>
    </row>
    <row r="17">
      <c r="A17" s="9" t="n"/>
      <c r="B17" s="36" t="n"/>
      <c r="C17" s="36" t="n"/>
      <c r="D17" s="36" t="n"/>
      <c r="E17" s="36" t="n"/>
      <c r="F17" s="10" t="n"/>
      <c r="G17" s="12" t="n"/>
      <c r="H17" s="26" t="n"/>
    </row>
    <row r="18">
      <c r="A18" s="5" t="inlineStr">
        <is>
          <t>Manager withdrawals</t>
        </is>
      </c>
      <c r="B18" s="6" t="n"/>
      <c r="C18" s="6" t="n"/>
      <c r="D18" s="6" t="n"/>
      <c r="E18" s="6" t="n"/>
      <c r="F18" s="6" t="n"/>
      <c r="G18" s="6" t="n"/>
      <c r="H18" s="6" t="n"/>
    </row>
    <row r="19">
      <c r="A19" s="7" t="inlineStr">
        <is>
          <t>Total withdrawn</t>
        </is>
      </c>
      <c r="B19" s="6" t="n"/>
      <c r="C19" s="7" t="inlineStr">
        <is>
          <t>Mgr A %</t>
        </is>
      </c>
      <c r="D19" s="7" t="inlineStr">
        <is>
          <t>Mgr A amount</t>
        </is>
      </c>
      <c r="E19" s="7" t="inlineStr">
        <is>
          <t>Mgr B %</t>
        </is>
      </c>
      <c r="F19" s="7" t="inlineStr">
        <is>
          <t>Mgr B amount</t>
        </is>
      </c>
      <c r="G19" s="7" t="inlineStr"/>
      <c r="H19" s="7" t="inlineStr"/>
    </row>
    <row r="20">
      <c r="A20" s="10" t="n">
        <v>800</v>
      </c>
      <c r="B20" s="37" t="n"/>
      <c r="C20" s="38" t="n">
        <v>0.5</v>
      </c>
      <c r="D20" s="18">
        <f>A20*C20</f>
        <v/>
      </c>
      <c r="E20" s="39">
        <f>1-C20</f>
        <v/>
      </c>
      <c r="F20" s="18">
        <f>A20*E20</f>
        <v/>
      </c>
      <c r="G20" s="26" t="n"/>
      <c r="H20" s="26" t="n"/>
    </row>
    <row r="21">
      <c r="A21" s="40" t="inlineStr">
        <is>
          <t>ENDING CAPITAL BALANCE</t>
        </is>
      </c>
      <c r="B21" s="2" t="n"/>
      <c r="C21" s="2" t="n"/>
      <c r="D21" s="2" t="n"/>
      <c r="E21" s="2" t="n"/>
      <c r="F21" s="41">
        <f>F11+F9+SUM(F13:F14)-SUM(F16:F17)-A20</f>
        <v/>
      </c>
      <c r="G21" s="42" t="inlineStr"/>
      <c r="H21" s="2" t="n"/>
    </row>
    <row r="23">
      <c r="A23" s="3" t="inlineStr">
        <is>
          <t>UTILITY FUND  —  January 2026</t>
        </is>
      </c>
      <c r="B23" s="4" t="n"/>
      <c r="C23" s="4" t="n"/>
      <c r="D23" s="4" t="n"/>
      <c r="E23" s="4" t="n"/>
      <c r="F23" s="4" t="n"/>
      <c r="G23" s="4" t="n"/>
      <c r="H23" s="4" t="n"/>
    </row>
    <row r="24">
      <c r="A24" s="5" t="inlineStr">
        <is>
          <t>Utility income (collected from tenants)</t>
        </is>
      </c>
      <c r="B24" s="6" t="n"/>
      <c r="C24" s="6" t="n"/>
      <c r="D24" s="6" t="n"/>
      <c r="E24" s="6" t="n"/>
      <c r="F24" s="6" t="n"/>
      <c r="G24" s="6" t="n"/>
      <c r="H24" s="6" t="n"/>
    </row>
    <row r="25">
      <c r="A25" s="7" t="inlineStr">
        <is>
          <t>Room</t>
        </is>
      </c>
      <c r="B25" s="7" t="inlineStr">
        <is>
          <t>Utility share</t>
        </is>
      </c>
      <c r="C25" s="7" t="inlineStr"/>
      <c r="D25" s="7" t="inlineStr"/>
      <c r="E25" s="7" t="inlineStr"/>
      <c r="F25" s="7" t="inlineStr"/>
      <c r="G25" s="7" t="inlineStr"/>
      <c r="H25" s="7" t="inlineStr"/>
    </row>
    <row r="26">
      <c r="A26" s="8" t="inlineStr">
        <is>
          <t>Room A</t>
        </is>
      </c>
      <c r="B26" s="18">
        <f>Accounting!C22</f>
        <v/>
      </c>
      <c r="C26" s="26" t="inlineStr"/>
      <c r="D26" s="26" t="inlineStr"/>
      <c r="E26" s="26" t="inlineStr"/>
      <c r="F26" s="26" t="inlineStr"/>
      <c r="G26" s="26" t="inlineStr"/>
      <c r="H26" s="26" t="inlineStr"/>
    </row>
    <row r="27">
      <c r="A27" s="8" t="inlineStr">
        <is>
          <t>Room B</t>
        </is>
      </c>
      <c r="B27" s="18">
        <f>Accounting!C23</f>
        <v/>
      </c>
      <c r="C27" s="26" t="inlineStr"/>
      <c r="D27" s="26" t="inlineStr"/>
      <c r="E27" s="26" t="inlineStr"/>
      <c r="F27" s="26" t="inlineStr"/>
      <c r="G27" s="26" t="inlineStr"/>
      <c r="H27" s="26" t="inlineStr"/>
    </row>
    <row r="28">
      <c r="A28" s="8" t="inlineStr">
        <is>
          <t>Room C</t>
        </is>
      </c>
      <c r="B28" s="18">
        <f>Accounting!C24</f>
        <v/>
      </c>
      <c r="C28" s="26" t="inlineStr"/>
      <c r="D28" s="26" t="inlineStr"/>
      <c r="E28" s="26" t="inlineStr"/>
      <c r="F28" s="26" t="inlineStr"/>
      <c r="G28" s="26" t="inlineStr"/>
      <c r="H28" s="26" t="inlineStr"/>
    </row>
    <row r="29">
      <c r="A29" s="31" t="inlineStr">
        <is>
          <t>Total utility income</t>
        </is>
      </c>
      <c r="B29" s="17">
        <f>SUM(B26:B28)</f>
        <v/>
      </c>
      <c r="C29" s="31" t="inlineStr"/>
      <c r="D29" s="31" t="inlineStr"/>
      <c r="E29" s="43" t="inlineStr">
        <is>
          <t>Date:</t>
        </is>
      </c>
      <c r="F29" s="44" t="n">
        <v>46058</v>
      </c>
      <c r="G29" s="31" t="inlineStr"/>
      <c r="H29" s="31" t="inlineStr"/>
    </row>
    <row r="31">
      <c r="A31" s="11" t="inlineStr">
        <is>
          <t>Previous utility balance</t>
        </is>
      </c>
      <c r="B31" s="35" t="n"/>
      <c r="C31" s="35" t="n"/>
      <c r="D31" s="35" t="n"/>
      <c r="E31" s="35" t="n"/>
      <c r="F31" s="10" t="n">
        <v>0</v>
      </c>
    </row>
    <row r="32">
      <c r="A32" s="5" t="inlineStr">
        <is>
          <t>Utility expenses (bill payments, fees, etc.)</t>
        </is>
      </c>
      <c r="B32" s="6" t="n"/>
      <c r="C32" s="6" t="n"/>
      <c r="D32" s="6" t="n"/>
      <c r="E32" s="6" t="n"/>
      <c r="F32" s="6" t="n"/>
      <c r="G32" s="6" t="n"/>
      <c r="H32" s="6" t="n"/>
    </row>
    <row r="33">
      <c r="A33" s="7" t="inlineStr">
        <is>
          <t>Reason / description</t>
        </is>
      </c>
      <c r="B33" s="6" t="n"/>
      <c r="C33" s="6" t="n"/>
      <c r="D33" s="6" t="n"/>
      <c r="E33" s="7" t="inlineStr">
        <is>
          <t>Amount</t>
        </is>
      </c>
      <c r="F33" s="7" t="inlineStr">
        <is>
          <t>Date</t>
        </is>
      </c>
      <c r="G33" s="6" t="n"/>
      <c r="H33" s="7" t="inlineStr"/>
    </row>
    <row r="34">
      <c r="A34" s="9" t="inlineStr">
        <is>
          <t>Electricity bill - January</t>
        </is>
      </c>
      <c r="B34" s="36" t="n"/>
      <c r="C34" s="36" t="n"/>
      <c r="D34" s="36" t="n"/>
      <c r="E34" s="10" t="n">
        <v>90</v>
      </c>
      <c r="F34" s="12" t="n">
        <v>46058</v>
      </c>
      <c r="G34" s="45" t="n"/>
      <c r="H34" s="26" t="n"/>
    </row>
    <row r="35">
      <c r="A35" s="9" t="inlineStr">
        <is>
          <t>Water bill - January</t>
        </is>
      </c>
      <c r="B35" s="36" t="n"/>
      <c r="C35" s="36" t="n"/>
      <c r="D35" s="36" t="n"/>
      <c r="E35" s="10" t="n">
        <v>30</v>
      </c>
      <c r="F35" s="12" t="n">
        <v>46058</v>
      </c>
      <c r="G35" s="45" t="n"/>
      <c r="H35" s="26" t="n"/>
    </row>
    <row r="36">
      <c r="A36" s="9" t="n"/>
      <c r="B36" s="36" t="n"/>
      <c r="C36" s="36" t="n"/>
      <c r="D36" s="36" t="n"/>
      <c r="E36" s="10" t="n"/>
      <c r="F36" s="12" t="n"/>
      <c r="G36" s="45" t="n"/>
      <c r="H36" s="26" t="n"/>
    </row>
    <row r="37">
      <c r="A37" s="28" t="inlineStr">
        <is>
          <t>Total expenses</t>
        </is>
      </c>
      <c r="B37" s="27" t="n"/>
      <c r="C37" s="27" t="n"/>
      <c r="D37" s="27" t="n"/>
      <c r="E37" s="17">
        <f>SUM(E34:E36)</f>
        <v/>
      </c>
      <c r="F37" s="31" t="inlineStr"/>
      <c r="G37" s="27" t="n"/>
      <c r="H37" s="31" t="inlineStr"/>
    </row>
    <row r="38">
      <c r="A38" s="40" t="inlineStr">
        <is>
          <t>ENDING UTILITY BALANCE</t>
        </is>
      </c>
      <c r="B38" s="2" t="n"/>
      <c r="C38" s="2" t="n"/>
      <c r="D38" s="2" t="n"/>
      <c r="E38" s="2" t="n"/>
      <c r="F38" s="41">
        <f>F31+B29-E37</f>
        <v/>
      </c>
      <c r="G38" s="42" t="inlineStr"/>
      <c r="H38" s="2" t="n"/>
    </row>
    <row r="41">
      <c r="A41" s="3" t="inlineStr">
        <is>
          <t>CAPITAL FUND  —  February 2026</t>
        </is>
      </c>
      <c r="B41" s="4" t="n"/>
      <c r="C41" s="4" t="n"/>
      <c r="D41" s="4" t="n"/>
      <c r="E41" s="4" t="n"/>
      <c r="F41" s="4" t="n"/>
      <c r="G41" s="4" t="n"/>
      <c r="H41" s="4" t="n"/>
    </row>
    <row r="42">
      <c r="A42" s="5" t="inlineStr">
        <is>
          <t>Income from rooms</t>
        </is>
      </c>
      <c r="B42" s="6" t="n"/>
      <c r="C42" s="6" t="n"/>
      <c r="D42" s="6" t="n"/>
      <c r="E42" s="6" t="n"/>
      <c r="F42" s="6" t="n"/>
      <c r="G42" s="6" t="n"/>
      <c r="H42" s="6" t="n"/>
    </row>
    <row r="43">
      <c r="A43" s="7" t="inlineStr">
        <is>
          <t>Room</t>
        </is>
      </c>
      <c r="B43" s="7" t="inlineStr">
        <is>
          <t>Tenant</t>
        </is>
      </c>
      <c r="C43" s="7" t="inlineStr">
        <is>
          <t>Rent</t>
        </is>
      </c>
      <c r="D43" s="7" t="inlineStr">
        <is>
          <t>Prev. overpay (-)</t>
        </is>
      </c>
      <c r="E43" s="7" t="inlineStr">
        <is>
          <t>Curr. overpay (+)</t>
        </is>
      </c>
      <c r="F43" s="7" t="inlineStr">
        <is>
          <t>Adjusted</t>
        </is>
      </c>
      <c r="G43" s="7" t="inlineStr"/>
      <c r="H43" s="7" t="inlineStr"/>
    </row>
    <row r="44">
      <c r="A44" s="8" t="inlineStr">
        <is>
          <t>Room A</t>
        </is>
      </c>
      <c r="B44" s="11">
        <f>Accounting!B30</f>
        <v/>
      </c>
      <c r="C44" s="18">
        <f>Accounting!B46</f>
        <v/>
      </c>
      <c r="D44" s="18">
        <f>Accounting!D46</f>
        <v/>
      </c>
      <c r="E44" s="18">
        <f>Accounting!G46</f>
        <v/>
      </c>
      <c r="F44" s="18">
        <f>C44-D44+E44</f>
        <v/>
      </c>
    </row>
    <row r="45">
      <c r="A45" s="8" t="inlineStr">
        <is>
          <t>Room B</t>
        </is>
      </c>
      <c r="B45" s="11">
        <f>Accounting!B31</f>
        <v/>
      </c>
      <c r="C45" s="18">
        <f>Accounting!B47</f>
        <v/>
      </c>
      <c r="D45" s="18">
        <f>Accounting!D47</f>
        <v/>
      </c>
      <c r="E45" s="18">
        <f>Accounting!G47</f>
        <v/>
      </c>
      <c r="F45" s="18">
        <f>C45-D45+E45</f>
        <v/>
      </c>
    </row>
    <row r="46">
      <c r="A46" s="8" t="inlineStr">
        <is>
          <t>Room C</t>
        </is>
      </c>
      <c r="B46" s="11">
        <f>Accounting!B32</f>
        <v/>
      </c>
      <c r="C46" s="18">
        <f>Accounting!B48</f>
        <v/>
      </c>
      <c r="D46" s="18">
        <f>Accounting!D48</f>
        <v/>
      </c>
      <c r="E46" s="18">
        <f>Accounting!G48</f>
        <v/>
      </c>
      <c r="F46" s="18">
        <f>C46-D46+E46</f>
        <v/>
      </c>
    </row>
    <row r="47">
      <c r="A47" s="19" t="inlineStr">
        <is>
          <t>Total</t>
        </is>
      </c>
      <c r="B47" s="27" t="n"/>
      <c r="C47" s="17">
        <f>SUM(C44:C46)</f>
        <v/>
      </c>
      <c r="D47" s="17">
        <f>SUM(D44:D46)</f>
        <v/>
      </c>
      <c r="E47" s="17">
        <f>SUM(E44:E46)</f>
        <v/>
      </c>
      <c r="F47" s="17">
        <f>SUM(F44:F46)</f>
        <v/>
      </c>
      <c r="G47" s="30" t="inlineStr">
        <is>
          <t>← rent before adj. / adjusted</t>
        </is>
      </c>
      <c r="H47" s="31" t="inlineStr"/>
    </row>
    <row r="48">
      <c r="A48" s="32" t="inlineStr">
        <is>
          <t>Adjusted rent income (added to fund)</t>
        </is>
      </c>
      <c r="B48" s="16" t="n"/>
      <c r="C48" s="16" t="n"/>
      <c r="D48" s="16" t="n"/>
      <c r="E48" s="16" t="n"/>
      <c r="F48" s="33">
        <f>F47</f>
        <v/>
      </c>
      <c r="G48" s="34" t="inlineStr">
        <is>
          <t>Date:</t>
        </is>
      </c>
      <c r="H48" s="12" t="n">
        <v>46086</v>
      </c>
    </row>
    <row r="50">
      <c r="A50" s="11" t="inlineStr">
        <is>
          <t>Previous capital balance</t>
        </is>
      </c>
      <c r="B50" s="35" t="n"/>
      <c r="C50" s="35" t="n"/>
      <c r="D50" s="35" t="n"/>
      <c r="E50" s="35" t="n"/>
      <c r="F50" s="18">
        <f>F21</f>
        <v/>
      </c>
    </row>
    <row r="51">
      <c r="A51" s="5" t="inlineStr">
        <is>
          <t>Additional income</t>
        </is>
      </c>
      <c r="B51" s="6" t="n"/>
      <c r="C51" s="6" t="n"/>
      <c r="D51" s="6" t="n"/>
      <c r="E51" s="6" t="n"/>
      <c r="F51" s="6" t="n"/>
      <c r="G51" s="6" t="n"/>
      <c r="H51" s="6" t="n"/>
    </row>
    <row r="52">
      <c r="A52" s="9" t="n"/>
      <c r="B52" s="36" t="n"/>
      <c r="C52" s="36" t="n"/>
      <c r="D52" s="36" t="n"/>
      <c r="E52" s="36" t="n"/>
      <c r="F52" s="10" t="n"/>
      <c r="G52" s="12" t="inlineStr">
        <is>
          <t>Date</t>
        </is>
      </c>
      <c r="H52" s="26" t="n"/>
    </row>
    <row r="53">
      <c r="A53" s="9" t="n"/>
      <c r="B53" s="36" t="n"/>
      <c r="C53" s="36" t="n"/>
      <c r="D53" s="36" t="n"/>
      <c r="E53" s="36" t="n"/>
      <c r="F53" s="10" t="n"/>
      <c r="G53" s="12" t="n"/>
      <c r="H53" s="26" t="n"/>
    </row>
    <row r="54">
      <c r="A54" s="5" t="inlineStr">
        <is>
          <t>Additional expenses</t>
        </is>
      </c>
      <c r="B54" s="6" t="n"/>
      <c r="C54" s="6" t="n"/>
      <c r="D54" s="6" t="n"/>
      <c r="E54" s="6" t="n"/>
      <c r="F54" s="6" t="n"/>
      <c r="G54" s="6" t="n"/>
      <c r="H54" s="6" t="n"/>
    </row>
    <row r="55">
      <c r="A55" s="9" t="n"/>
      <c r="B55" s="36" t="n"/>
      <c r="C55" s="36" t="n"/>
      <c r="D55" s="36" t="n"/>
      <c r="E55" s="36" t="n"/>
      <c r="F55" s="10" t="n"/>
      <c r="G55" s="12" t="inlineStr">
        <is>
          <t>Date</t>
        </is>
      </c>
      <c r="H55" s="26" t="n"/>
    </row>
    <row r="56">
      <c r="A56" s="9" t="n"/>
      <c r="B56" s="36" t="n"/>
      <c r="C56" s="36" t="n"/>
      <c r="D56" s="36" t="n"/>
      <c r="E56" s="36" t="n"/>
      <c r="F56" s="10" t="n"/>
      <c r="G56" s="12" t="n"/>
      <c r="H56" s="26" t="n"/>
    </row>
    <row r="57">
      <c r="A57" s="5" t="inlineStr">
        <is>
          <t>Manager withdrawals</t>
        </is>
      </c>
      <c r="B57" s="6" t="n"/>
      <c r="C57" s="6" t="n"/>
      <c r="D57" s="6" t="n"/>
      <c r="E57" s="6" t="n"/>
      <c r="F57" s="6" t="n"/>
      <c r="G57" s="6" t="n"/>
      <c r="H57" s="6" t="n"/>
    </row>
    <row r="58">
      <c r="A58" s="7" t="inlineStr">
        <is>
          <t>Total withdrawn</t>
        </is>
      </c>
      <c r="B58" s="6" t="n"/>
      <c r="C58" s="7" t="inlineStr">
        <is>
          <t>Mgr A %</t>
        </is>
      </c>
      <c r="D58" s="7" t="inlineStr">
        <is>
          <t>Mgr A amount</t>
        </is>
      </c>
      <c r="E58" s="7" t="inlineStr">
        <is>
          <t>Mgr B %</t>
        </is>
      </c>
      <c r="F58" s="7" t="inlineStr">
        <is>
          <t>Mgr B amount</t>
        </is>
      </c>
      <c r="G58" s="7" t="inlineStr"/>
      <c r="H58" s="7" t="inlineStr"/>
    </row>
    <row r="59">
      <c r="A59" s="10" t="n">
        <v>900</v>
      </c>
      <c r="B59" s="37" t="n"/>
      <c r="C59" s="38" t="n">
        <v>0.5</v>
      </c>
      <c r="D59" s="18">
        <f>A59*C59</f>
        <v/>
      </c>
      <c r="E59" s="39">
        <f>1-C59</f>
        <v/>
      </c>
      <c r="F59" s="18">
        <f>A59*E59</f>
        <v/>
      </c>
      <c r="G59" s="26" t="n"/>
      <c r="H59" s="26" t="n"/>
    </row>
    <row r="60">
      <c r="A60" s="40" t="inlineStr">
        <is>
          <t>ENDING CAPITAL BALANCE</t>
        </is>
      </c>
      <c r="B60" s="2" t="n"/>
      <c r="C60" s="2" t="n"/>
      <c r="D60" s="2" t="n"/>
      <c r="E60" s="2" t="n"/>
      <c r="F60" s="41">
        <f>F50+F48+SUM(F52:F53)-SUM(F55:F56)-A59</f>
        <v/>
      </c>
      <c r="G60" s="42" t="inlineStr"/>
      <c r="H60" s="2" t="n"/>
    </row>
    <row r="62">
      <c r="A62" s="3" t="inlineStr">
        <is>
          <t>UTILITY FUND  —  February 2026</t>
        </is>
      </c>
      <c r="B62" s="4" t="n"/>
      <c r="C62" s="4" t="n"/>
      <c r="D62" s="4" t="n"/>
      <c r="E62" s="4" t="n"/>
      <c r="F62" s="4" t="n"/>
      <c r="G62" s="4" t="n"/>
      <c r="H62" s="4" t="n"/>
    </row>
    <row r="63">
      <c r="A63" s="5" t="inlineStr">
        <is>
          <t>Utility income (collected from tenants)</t>
        </is>
      </c>
      <c r="B63" s="6" t="n"/>
      <c r="C63" s="6" t="n"/>
      <c r="D63" s="6" t="n"/>
      <c r="E63" s="6" t="n"/>
      <c r="F63" s="6" t="n"/>
      <c r="G63" s="6" t="n"/>
      <c r="H63" s="6" t="n"/>
    </row>
    <row r="64">
      <c r="A64" s="7" t="inlineStr">
        <is>
          <t>Room</t>
        </is>
      </c>
      <c r="B64" s="7" t="inlineStr">
        <is>
          <t>Utility share</t>
        </is>
      </c>
      <c r="C64" s="7" t="inlineStr"/>
      <c r="D64" s="7" t="inlineStr"/>
      <c r="E64" s="7" t="inlineStr"/>
      <c r="F64" s="7" t="inlineStr"/>
      <c r="G64" s="7" t="inlineStr"/>
      <c r="H64" s="7" t="inlineStr"/>
    </row>
    <row r="65">
      <c r="A65" s="8" t="inlineStr">
        <is>
          <t>Room A</t>
        </is>
      </c>
      <c r="B65" s="18">
        <f>Accounting!C46</f>
        <v/>
      </c>
      <c r="C65" s="26" t="inlineStr"/>
      <c r="D65" s="26" t="inlineStr"/>
      <c r="E65" s="26" t="inlineStr"/>
      <c r="F65" s="26" t="inlineStr"/>
      <c r="G65" s="26" t="inlineStr"/>
      <c r="H65" s="26" t="inlineStr"/>
    </row>
    <row r="66">
      <c r="A66" s="8" t="inlineStr">
        <is>
          <t>Room B</t>
        </is>
      </c>
      <c r="B66" s="18">
        <f>Accounting!C47</f>
        <v/>
      </c>
      <c r="C66" s="26" t="inlineStr"/>
      <c r="D66" s="26" t="inlineStr"/>
      <c r="E66" s="26" t="inlineStr"/>
      <c r="F66" s="26" t="inlineStr"/>
      <c r="G66" s="26" t="inlineStr"/>
      <c r="H66" s="26" t="inlineStr"/>
    </row>
    <row r="67">
      <c r="A67" s="8" t="inlineStr">
        <is>
          <t>Room C</t>
        </is>
      </c>
      <c r="B67" s="18">
        <f>Accounting!C48</f>
        <v/>
      </c>
      <c r="C67" s="26" t="inlineStr"/>
      <c r="D67" s="26" t="inlineStr"/>
      <c r="E67" s="26" t="inlineStr"/>
      <c r="F67" s="26" t="inlineStr"/>
      <c r="G67" s="26" t="inlineStr"/>
      <c r="H67" s="26" t="inlineStr"/>
    </row>
    <row r="68">
      <c r="A68" s="31" t="inlineStr">
        <is>
          <t>Total utility income</t>
        </is>
      </c>
      <c r="B68" s="17">
        <f>SUM(B65:B67)</f>
        <v/>
      </c>
      <c r="C68" s="31" t="inlineStr"/>
      <c r="D68" s="31" t="inlineStr"/>
      <c r="E68" s="43" t="inlineStr">
        <is>
          <t>Date:</t>
        </is>
      </c>
      <c r="F68" s="44" t="n">
        <v>46086</v>
      </c>
      <c r="G68" s="31" t="inlineStr"/>
      <c r="H68" s="31" t="inlineStr"/>
    </row>
    <row r="70">
      <c r="A70" s="11" t="inlineStr">
        <is>
          <t>Previous utility balance</t>
        </is>
      </c>
      <c r="B70" s="35" t="n"/>
      <c r="C70" s="35" t="n"/>
      <c r="D70" s="35" t="n"/>
      <c r="E70" s="35" t="n"/>
      <c r="F70" s="18">
        <f>F38</f>
        <v/>
      </c>
    </row>
    <row r="71">
      <c r="A71" s="5" t="inlineStr">
        <is>
          <t>Utility expenses (bill payments, fees, etc.)</t>
        </is>
      </c>
      <c r="B71" s="6" t="n"/>
      <c r="C71" s="6" t="n"/>
      <c r="D71" s="6" t="n"/>
      <c r="E71" s="6" t="n"/>
      <c r="F71" s="6" t="n"/>
      <c r="G71" s="6" t="n"/>
      <c r="H71" s="6" t="n"/>
    </row>
    <row r="72">
      <c r="A72" s="7" t="inlineStr">
        <is>
          <t>Reason / description</t>
        </is>
      </c>
      <c r="B72" s="6" t="n"/>
      <c r="C72" s="6" t="n"/>
      <c r="D72" s="6" t="n"/>
      <c r="E72" s="7" t="inlineStr">
        <is>
          <t>Amount</t>
        </is>
      </c>
      <c r="F72" s="7" t="inlineStr">
        <is>
          <t>Date</t>
        </is>
      </c>
      <c r="G72" s="6" t="n"/>
      <c r="H72" s="7" t="inlineStr"/>
    </row>
    <row r="73">
      <c r="A73" s="9" t="inlineStr">
        <is>
          <t>Internet - January</t>
        </is>
      </c>
      <c r="B73" s="36" t="n"/>
      <c r="C73" s="36" t="n"/>
      <c r="D73" s="36" t="n"/>
      <c r="E73" s="10" t="n">
        <v>30</v>
      </c>
      <c r="F73" s="12" t="n">
        <v>46086</v>
      </c>
      <c r="G73" s="45" t="n"/>
      <c r="H73" s="26" t="n"/>
    </row>
    <row r="74">
      <c r="A74" s="9" t="inlineStr">
        <is>
          <t>Electricity bill - February</t>
        </is>
      </c>
      <c r="B74" s="36" t="n"/>
      <c r="C74" s="36" t="n"/>
      <c r="D74" s="36" t="n"/>
      <c r="E74" s="10" t="n">
        <v>120</v>
      </c>
      <c r="F74" s="12" t="n">
        <v>46087</v>
      </c>
      <c r="G74" s="45" t="n"/>
      <c r="H74" s="26" t="n"/>
    </row>
    <row r="75">
      <c r="A75" s="9" t="inlineStr">
        <is>
          <t>Gas bill - February</t>
        </is>
      </c>
      <c r="B75" s="36" t="n"/>
      <c r="C75" s="36" t="n"/>
      <c r="D75" s="36" t="n"/>
      <c r="E75" s="10" t="n">
        <v>60</v>
      </c>
      <c r="F75" s="12" t="n">
        <v>46087</v>
      </c>
      <c r="G75" s="45" t="n"/>
      <c r="H75" s="26" t="n"/>
    </row>
    <row r="76">
      <c r="A76" s="28" t="inlineStr">
        <is>
          <t>Total expenses</t>
        </is>
      </c>
      <c r="B76" s="27" t="n"/>
      <c r="C76" s="27" t="n"/>
      <c r="D76" s="27" t="n"/>
      <c r="E76" s="17">
        <f>SUM(E73:E75)</f>
        <v/>
      </c>
      <c r="F76" s="31" t="inlineStr"/>
      <c r="G76" s="27" t="n"/>
      <c r="H76" s="31" t="inlineStr"/>
    </row>
    <row r="77">
      <c r="A77" s="40" t="inlineStr">
        <is>
          <t>ENDING UTILITY BALANCE</t>
        </is>
      </c>
      <c r="B77" s="2" t="n"/>
      <c r="C77" s="2" t="n"/>
      <c r="D77" s="2" t="n"/>
      <c r="E77" s="2" t="n"/>
      <c r="F77" s="41">
        <f>F70+B68-E76</f>
        <v/>
      </c>
      <c r="G77" s="42" t="inlineStr"/>
      <c r="H77" s="2" t="n"/>
    </row>
    <row r="80">
      <c r="A80" s="3" t="inlineStr">
        <is>
          <t>CAPITAL FUND  —  March 2026</t>
        </is>
      </c>
      <c r="B80" s="4" t="n"/>
      <c r="C80" s="4" t="n"/>
      <c r="D80" s="4" t="n"/>
      <c r="E80" s="4" t="n"/>
      <c r="F80" s="4" t="n"/>
      <c r="G80" s="4" t="n"/>
      <c r="H80" s="4" t="n"/>
    </row>
    <row r="81">
      <c r="A81" s="5" t="inlineStr">
        <is>
          <t>Income from rooms</t>
        </is>
      </c>
      <c r="B81" s="6" t="n"/>
      <c r="C81" s="6" t="n"/>
      <c r="D81" s="6" t="n"/>
      <c r="E81" s="6" t="n"/>
      <c r="F81" s="6" t="n"/>
      <c r="G81" s="6" t="n"/>
      <c r="H81" s="6" t="n"/>
    </row>
    <row r="82">
      <c r="A82" s="7" t="inlineStr">
        <is>
          <t>Room</t>
        </is>
      </c>
      <c r="B82" s="7" t="inlineStr">
        <is>
          <t>Tenant</t>
        </is>
      </c>
      <c r="C82" s="7" t="inlineStr">
        <is>
          <t>Rent</t>
        </is>
      </c>
      <c r="D82" s="7" t="inlineStr">
        <is>
          <t>Prev. overpay (-)</t>
        </is>
      </c>
      <c r="E82" s="7" t="inlineStr">
        <is>
          <t>Curr. overpay (+)</t>
        </is>
      </c>
      <c r="F82" s="7" t="inlineStr">
        <is>
          <t>Adjusted</t>
        </is>
      </c>
      <c r="G82" s="7" t="inlineStr"/>
      <c r="H82" s="7" t="inlineStr"/>
    </row>
    <row r="83">
      <c r="A83" s="8" t="inlineStr">
        <is>
          <t>Room A</t>
        </is>
      </c>
      <c r="B83" s="11">
        <f>Accounting!B54</f>
        <v/>
      </c>
      <c r="C83" s="18">
        <f>Accounting!B70</f>
        <v/>
      </c>
      <c r="D83" s="18">
        <f>Accounting!D70</f>
        <v/>
      </c>
      <c r="E83" s="18">
        <f>Accounting!G70</f>
        <v/>
      </c>
      <c r="F83" s="18">
        <f>C83-D83+E83</f>
        <v/>
      </c>
    </row>
    <row r="84">
      <c r="A84" s="8" t="inlineStr">
        <is>
          <t>Room B</t>
        </is>
      </c>
      <c r="B84" s="11">
        <f>Accounting!B55</f>
        <v/>
      </c>
      <c r="C84" s="18">
        <f>Accounting!B71</f>
        <v/>
      </c>
      <c r="D84" s="18">
        <f>Accounting!D71</f>
        <v/>
      </c>
      <c r="E84" s="18">
        <f>Accounting!G71</f>
        <v/>
      </c>
      <c r="F84" s="18">
        <f>C84-D84+E84</f>
        <v/>
      </c>
    </row>
    <row r="85">
      <c r="A85" s="8" t="inlineStr">
        <is>
          <t>Room C</t>
        </is>
      </c>
      <c r="B85" s="11">
        <f>Accounting!B56</f>
        <v/>
      </c>
      <c r="C85" s="18">
        <f>Accounting!B72</f>
        <v/>
      </c>
      <c r="D85" s="18">
        <f>Accounting!D72</f>
        <v/>
      </c>
      <c r="E85" s="18">
        <f>Accounting!G72</f>
        <v/>
      </c>
      <c r="F85" s="18">
        <f>C85-D85+E85</f>
        <v/>
      </c>
    </row>
    <row r="86">
      <c r="A86" s="19" t="inlineStr">
        <is>
          <t>Total</t>
        </is>
      </c>
      <c r="B86" s="27" t="n"/>
      <c r="C86" s="17">
        <f>SUM(C83:C85)</f>
        <v/>
      </c>
      <c r="D86" s="17">
        <f>SUM(D83:D85)</f>
        <v/>
      </c>
      <c r="E86" s="17">
        <f>SUM(E83:E85)</f>
        <v/>
      </c>
      <c r="F86" s="17">
        <f>SUM(F83:F85)</f>
        <v/>
      </c>
      <c r="G86" s="30" t="inlineStr">
        <is>
          <t>← rent before adj. / adjusted</t>
        </is>
      </c>
      <c r="H86" s="31" t="inlineStr"/>
    </row>
    <row r="87">
      <c r="A87" s="32" t="inlineStr">
        <is>
          <t>Adjusted rent income (added to fund)</t>
        </is>
      </c>
      <c r="B87" s="16" t="n"/>
      <c r="C87" s="16" t="n"/>
      <c r="D87" s="16" t="n"/>
      <c r="E87" s="16" t="n"/>
      <c r="F87" s="33">
        <f>F86</f>
        <v/>
      </c>
      <c r="G87" s="34" t="inlineStr">
        <is>
          <t>Date:</t>
        </is>
      </c>
      <c r="H87" s="12" t="n">
        <v>46117</v>
      </c>
    </row>
    <row r="89">
      <c r="A89" s="11" t="inlineStr">
        <is>
          <t>Previous capital balance</t>
        </is>
      </c>
      <c r="B89" s="35" t="n"/>
      <c r="C89" s="35" t="n"/>
      <c r="D89" s="35" t="n"/>
      <c r="E89" s="35" t="n"/>
      <c r="F89" s="18">
        <f>F60</f>
        <v/>
      </c>
    </row>
    <row r="90">
      <c r="A90" s="5" t="inlineStr">
        <is>
          <t>Additional income</t>
        </is>
      </c>
      <c r="B90" s="6" t="n"/>
      <c r="C90" s="6" t="n"/>
      <c r="D90" s="6" t="n"/>
      <c r="E90" s="6" t="n"/>
      <c r="F90" s="6" t="n"/>
      <c r="G90" s="6" t="n"/>
      <c r="H90" s="6" t="n"/>
    </row>
    <row r="91">
      <c r="A91" s="9" t="n"/>
      <c r="B91" s="36" t="n"/>
      <c r="C91" s="36" t="n"/>
      <c r="D91" s="36" t="n"/>
      <c r="E91" s="36" t="n"/>
      <c r="F91" s="10" t="n"/>
      <c r="G91" s="12" t="inlineStr">
        <is>
          <t>Date</t>
        </is>
      </c>
      <c r="H91" s="26" t="n"/>
    </row>
    <row r="92">
      <c r="A92" s="9" t="n"/>
      <c r="B92" s="36" t="n"/>
      <c r="C92" s="36" t="n"/>
      <c r="D92" s="36" t="n"/>
      <c r="E92" s="36" t="n"/>
      <c r="F92" s="10" t="n"/>
      <c r="G92" s="12" t="n"/>
      <c r="H92" s="26" t="n"/>
    </row>
    <row r="93">
      <c r="A93" s="5" t="inlineStr">
        <is>
          <t>Additional expenses</t>
        </is>
      </c>
      <c r="B93" s="6" t="n"/>
      <c r="C93" s="6" t="n"/>
      <c r="D93" s="6" t="n"/>
      <c r="E93" s="6" t="n"/>
      <c r="F93" s="6" t="n"/>
      <c r="G93" s="6" t="n"/>
      <c r="H93" s="6" t="n"/>
    </row>
    <row r="94">
      <c r="A94" s="9" t="inlineStr">
        <is>
          <t>Boiler repair</t>
        </is>
      </c>
      <c r="B94" s="36" t="n"/>
      <c r="C94" s="36" t="n"/>
      <c r="D94" s="36" t="n"/>
      <c r="E94" s="36" t="n"/>
      <c r="F94" s="10" t="n">
        <v>200</v>
      </c>
      <c r="G94" s="12" t="n">
        <v>46096</v>
      </c>
      <c r="H94" s="26" t="n"/>
    </row>
    <row r="95">
      <c r="A95" s="9" t="n"/>
      <c r="B95" s="36" t="n"/>
      <c r="C95" s="36" t="n"/>
      <c r="D95" s="36" t="n"/>
      <c r="E95" s="36" t="n"/>
      <c r="F95" s="10" t="n"/>
      <c r="G95" s="12" t="n"/>
      <c r="H95" s="26" t="n"/>
    </row>
    <row r="96">
      <c r="A96" s="5" t="inlineStr">
        <is>
          <t>Manager withdrawals</t>
        </is>
      </c>
      <c r="B96" s="6" t="n"/>
      <c r="C96" s="6" t="n"/>
      <c r="D96" s="6" t="n"/>
      <c r="E96" s="6" t="n"/>
      <c r="F96" s="6" t="n"/>
      <c r="G96" s="6" t="n"/>
      <c r="H96" s="6" t="n"/>
    </row>
    <row r="97">
      <c r="A97" s="7" t="inlineStr">
        <is>
          <t>Total withdrawn</t>
        </is>
      </c>
      <c r="B97" s="6" t="n"/>
      <c r="C97" s="7" t="inlineStr">
        <is>
          <t>Mgr A %</t>
        </is>
      </c>
      <c r="D97" s="7" t="inlineStr">
        <is>
          <t>Mgr A amount</t>
        </is>
      </c>
      <c r="E97" s="7" t="inlineStr">
        <is>
          <t>Mgr B %</t>
        </is>
      </c>
      <c r="F97" s="7" t="inlineStr">
        <is>
          <t>Mgr B amount</t>
        </is>
      </c>
      <c r="G97" s="7" t="inlineStr"/>
      <c r="H97" s="7" t="inlineStr"/>
    </row>
    <row r="98">
      <c r="A98" s="10" t="n">
        <v>1000</v>
      </c>
      <c r="B98" s="37" t="n"/>
      <c r="C98" s="38" t="n">
        <v>0.5</v>
      </c>
      <c r="D98" s="18">
        <f>A98*C98</f>
        <v/>
      </c>
      <c r="E98" s="39">
        <f>1-C98</f>
        <v/>
      </c>
      <c r="F98" s="18">
        <f>A98*E98</f>
        <v/>
      </c>
      <c r="G98" s="26" t="n"/>
      <c r="H98" s="26" t="n"/>
    </row>
    <row r="99">
      <c r="A99" s="40" t="inlineStr">
        <is>
          <t>ENDING CAPITAL BALANCE</t>
        </is>
      </c>
      <c r="B99" s="2" t="n"/>
      <c r="C99" s="2" t="n"/>
      <c r="D99" s="2" t="n"/>
      <c r="E99" s="2" t="n"/>
      <c r="F99" s="41">
        <f>F89+F87+SUM(F91:F92)-SUM(F94:F95)-A98</f>
        <v/>
      </c>
      <c r="G99" s="42" t="inlineStr"/>
      <c r="H99" s="2" t="n"/>
    </row>
    <row r="101">
      <c r="A101" s="3" t="inlineStr">
        <is>
          <t>UTILITY FUND  —  March 2026</t>
        </is>
      </c>
      <c r="B101" s="4" t="n"/>
      <c r="C101" s="4" t="n"/>
      <c r="D101" s="4" t="n"/>
      <c r="E101" s="4" t="n"/>
      <c r="F101" s="4" t="n"/>
      <c r="G101" s="4" t="n"/>
      <c r="H101" s="4" t="n"/>
    </row>
    <row r="102">
      <c r="A102" s="5" t="inlineStr">
        <is>
          <t>Utility income (collected from tenants)</t>
        </is>
      </c>
      <c r="B102" s="6" t="n"/>
      <c r="C102" s="6" t="n"/>
      <c r="D102" s="6" t="n"/>
      <c r="E102" s="6" t="n"/>
      <c r="F102" s="6" t="n"/>
      <c r="G102" s="6" t="n"/>
      <c r="H102" s="6" t="n"/>
    </row>
    <row r="103">
      <c r="A103" s="7" t="inlineStr">
        <is>
          <t>Room</t>
        </is>
      </c>
      <c r="B103" s="7" t="inlineStr">
        <is>
          <t>Utility share</t>
        </is>
      </c>
      <c r="C103" s="7" t="inlineStr"/>
      <c r="D103" s="7" t="inlineStr"/>
      <c r="E103" s="7" t="inlineStr"/>
      <c r="F103" s="7" t="inlineStr"/>
      <c r="G103" s="7" t="inlineStr"/>
      <c r="H103" s="7" t="inlineStr"/>
    </row>
    <row r="104">
      <c r="A104" s="8" t="inlineStr">
        <is>
          <t>Room A</t>
        </is>
      </c>
      <c r="B104" s="18">
        <f>Accounting!C70</f>
        <v/>
      </c>
      <c r="C104" s="26" t="inlineStr"/>
      <c r="D104" s="26" t="inlineStr"/>
      <c r="E104" s="26" t="inlineStr"/>
      <c r="F104" s="26" t="inlineStr"/>
      <c r="G104" s="26" t="inlineStr"/>
      <c r="H104" s="26" t="inlineStr"/>
    </row>
    <row r="105">
      <c r="A105" s="8" t="inlineStr">
        <is>
          <t>Room B</t>
        </is>
      </c>
      <c r="B105" s="18">
        <f>Accounting!C71</f>
        <v/>
      </c>
      <c r="C105" s="26" t="inlineStr"/>
      <c r="D105" s="26" t="inlineStr"/>
      <c r="E105" s="26" t="inlineStr"/>
      <c r="F105" s="26" t="inlineStr"/>
      <c r="G105" s="26" t="inlineStr"/>
      <c r="H105" s="26" t="inlineStr"/>
    </row>
    <row r="106">
      <c r="A106" s="8" t="inlineStr">
        <is>
          <t>Room C</t>
        </is>
      </c>
      <c r="B106" s="18">
        <f>Accounting!C72</f>
        <v/>
      </c>
      <c r="C106" s="26" t="inlineStr"/>
      <c r="D106" s="26" t="inlineStr"/>
      <c r="E106" s="26" t="inlineStr"/>
      <c r="F106" s="26" t="inlineStr"/>
      <c r="G106" s="26" t="inlineStr"/>
      <c r="H106" s="26" t="inlineStr"/>
    </row>
    <row r="107">
      <c r="A107" s="31" t="inlineStr">
        <is>
          <t>Total utility income</t>
        </is>
      </c>
      <c r="B107" s="17">
        <f>SUM(B104:B106)</f>
        <v/>
      </c>
      <c r="C107" s="31" t="inlineStr"/>
      <c r="D107" s="31" t="inlineStr"/>
      <c r="E107" s="43" t="inlineStr">
        <is>
          <t>Date:</t>
        </is>
      </c>
      <c r="F107" s="44" t="n">
        <v>46117</v>
      </c>
      <c r="G107" s="31" t="inlineStr"/>
      <c r="H107" s="31" t="inlineStr"/>
    </row>
    <row r="109">
      <c r="A109" s="11" t="inlineStr">
        <is>
          <t>Previous utility balance</t>
        </is>
      </c>
      <c r="B109" s="35" t="n"/>
      <c r="C109" s="35" t="n"/>
      <c r="D109" s="35" t="n"/>
      <c r="E109" s="35" t="n"/>
      <c r="F109" s="18">
        <f>F77</f>
        <v/>
      </c>
    </row>
    <row r="110">
      <c r="A110" s="5" t="inlineStr">
        <is>
          <t>Utility expenses (bill payments, fees, etc.)</t>
        </is>
      </c>
      <c r="B110" s="6" t="n"/>
      <c r="C110" s="6" t="n"/>
      <c r="D110" s="6" t="n"/>
      <c r="E110" s="6" t="n"/>
      <c r="F110" s="6" t="n"/>
      <c r="G110" s="6" t="n"/>
      <c r="H110" s="6" t="n"/>
    </row>
    <row r="111">
      <c r="A111" s="7" t="inlineStr">
        <is>
          <t>Reason / description</t>
        </is>
      </c>
      <c r="B111" s="6" t="n"/>
      <c r="C111" s="6" t="n"/>
      <c r="D111" s="6" t="n"/>
      <c r="E111" s="7" t="inlineStr">
        <is>
          <t>Amount</t>
        </is>
      </c>
      <c r="F111" s="7" t="inlineStr">
        <is>
          <t>Date</t>
        </is>
      </c>
      <c r="G111" s="6" t="n"/>
      <c r="H111" s="7" t="inlineStr"/>
    </row>
    <row r="112">
      <c r="A112" s="9" t="inlineStr">
        <is>
          <t>Electricity bill - March</t>
        </is>
      </c>
      <c r="B112" s="36" t="n"/>
      <c r="C112" s="36" t="n"/>
      <c r="D112" s="36" t="n"/>
      <c r="E112" s="10" t="n">
        <v>105</v>
      </c>
      <c r="F112" s="12" t="n">
        <v>46118</v>
      </c>
      <c r="G112" s="45" t="n"/>
      <c r="H112" s="26" t="n"/>
    </row>
    <row r="113">
      <c r="A113" s="9" t="inlineStr">
        <is>
          <t>Water bill - March</t>
        </is>
      </c>
      <c r="B113" s="36" t="n"/>
      <c r="C113" s="36" t="n"/>
      <c r="D113" s="36" t="n"/>
      <c r="E113" s="10" t="n">
        <v>39</v>
      </c>
      <c r="F113" s="12" t="n">
        <v>46118</v>
      </c>
      <c r="G113" s="45" t="n"/>
      <c r="H113" s="26" t="n"/>
    </row>
    <row r="114">
      <c r="A114" s="9" t="inlineStr">
        <is>
          <t>Internet - March</t>
        </is>
      </c>
      <c r="B114" s="36" t="n"/>
      <c r="C114" s="36" t="n"/>
      <c r="D114" s="36" t="n"/>
      <c r="E114" s="10" t="n">
        <v>30</v>
      </c>
      <c r="F114" s="12" t="n">
        <v>46118</v>
      </c>
      <c r="G114" s="45" t="n"/>
      <c r="H114" s="26" t="n"/>
    </row>
    <row r="115">
      <c r="A115" s="28" t="inlineStr">
        <is>
          <t>Total expenses</t>
        </is>
      </c>
      <c r="B115" s="27" t="n"/>
      <c r="C115" s="27" t="n"/>
      <c r="D115" s="27" t="n"/>
      <c r="E115" s="17">
        <f>SUM(E112:E114)</f>
        <v/>
      </c>
      <c r="F115" s="31" t="inlineStr"/>
      <c r="G115" s="27" t="n"/>
      <c r="H115" s="31" t="inlineStr"/>
    </row>
    <row r="116">
      <c r="A116" s="40" t="inlineStr">
        <is>
          <t>ENDING UTILITY BALANCE</t>
        </is>
      </c>
      <c r="B116" s="2" t="n"/>
      <c r="C116" s="2" t="n"/>
      <c r="D116" s="2" t="n"/>
      <c r="E116" s="2" t="n"/>
      <c r="F116" s="41">
        <f>F109+B107-E115</f>
        <v/>
      </c>
      <c r="G116" s="42" t="inlineStr"/>
      <c r="H116" s="2" t="n"/>
    </row>
    <row r="119">
      <c r="A119" s="3" t="inlineStr">
        <is>
          <t>CAPITAL FUND  —  April 2026</t>
        </is>
      </c>
      <c r="B119" s="4" t="n"/>
      <c r="C119" s="4" t="n"/>
      <c r="D119" s="4" t="n"/>
      <c r="E119" s="4" t="n"/>
      <c r="F119" s="4" t="n"/>
      <c r="G119" s="4" t="n"/>
      <c r="H119" s="4" t="n"/>
    </row>
    <row r="120">
      <c r="A120" s="5" t="inlineStr">
        <is>
          <t>Income from rooms</t>
        </is>
      </c>
      <c r="B120" s="6" t="n"/>
      <c r="C120" s="6" t="n"/>
      <c r="D120" s="6" t="n"/>
      <c r="E120" s="6" t="n"/>
      <c r="F120" s="6" t="n"/>
      <c r="G120" s="6" t="n"/>
      <c r="H120" s="6" t="n"/>
    </row>
    <row r="121">
      <c r="A121" s="7" t="inlineStr">
        <is>
          <t>Room</t>
        </is>
      </c>
      <c r="B121" s="7" t="inlineStr">
        <is>
          <t>Tenant</t>
        </is>
      </c>
      <c r="C121" s="7" t="inlineStr">
        <is>
          <t>Rent</t>
        </is>
      </c>
      <c r="D121" s="7" t="inlineStr">
        <is>
          <t>Prev. overpay (-)</t>
        </is>
      </c>
      <c r="E121" s="7" t="inlineStr">
        <is>
          <t>Curr. overpay (+)</t>
        </is>
      </c>
      <c r="F121" s="7" t="inlineStr">
        <is>
          <t>Adjusted</t>
        </is>
      </c>
      <c r="G121" s="7" t="inlineStr"/>
      <c r="H121" s="7" t="inlineStr"/>
    </row>
    <row r="122">
      <c r="A122" s="8" t="inlineStr">
        <is>
          <t>Room A</t>
        </is>
      </c>
      <c r="B122" s="11">
        <f>Accounting!B78</f>
        <v/>
      </c>
      <c r="C122" s="18">
        <f>Accounting!B94</f>
        <v/>
      </c>
      <c r="D122" s="18">
        <f>Accounting!D94</f>
        <v/>
      </c>
      <c r="E122" s="18">
        <f>Accounting!G94</f>
        <v/>
      </c>
      <c r="F122" s="18">
        <f>C122-D122+E122</f>
        <v/>
      </c>
    </row>
    <row r="123">
      <c r="A123" s="8" t="inlineStr">
        <is>
          <t>Room B</t>
        </is>
      </c>
      <c r="B123" s="11">
        <f>Accounting!B79</f>
        <v/>
      </c>
      <c r="C123" s="18">
        <f>Accounting!B95</f>
        <v/>
      </c>
      <c r="D123" s="18">
        <f>Accounting!D95</f>
        <v/>
      </c>
      <c r="E123" s="18">
        <f>Accounting!G95</f>
        <v/>
      </c>
      <c r="F123" s="18">
        <f>C123-D123+E123</f>
        <v/>
      </c>
    </row>
    <row r="124">
      <c r="A124" s="8" t="inlineStr">
        <is>
          <t>Room C</t>
        </is>
      </c>
      <c r="B124" s="11">
        <f>Accounting!B80</f>
        <v/>
      </c>
      <c r="C124" s="18">
        <f>Accounting!B96</f>
        <v/>
      </c>
      <c r="D124" s="18">
        <f>Accounting!D96</f>
        <v/>
      </c>
      <c r="E124" s="18">
        <f>Accounting!G96</f>
        <v/>
      </c>
      <c r="F124" s="18">
        <f>C124-D124+E124</f>
        <v/>
      </c>
    </row>
    <row r="125">
      <c r="A125" s="19" t="inlineStr">
        <is>
          <t>Total</t>
        </is>
      </c>
      <c r="B125" s="27" t="n"/>
      <c r="C125" s="17">
        <f>SUM(C122:C124)</f>
        <v/>
      </c>
      <c r="D125" s="17">
        <f>SUM(D122:D124)</f>
        <v/>
      </c>
      <c r="E125" s="17">
        <f>SUM(E122:E124)</f>
        <v/>
      </c>
      <c r="F125" s="17">
        <f>SUM(F122:F124)</f>
        <v/>
      </c>
      <c r="G125" s="30" t="inlineStr">
        <is>
          <t>← rent before adj. / adjusted</t>
        </is>
      </c>
      <c r="H125" s="31" t="inlineStr"/>
    </row>
    <row r="126">
      <c r="A126" s="32" t="inlineStr">
        <is>
          <t>Adjusted rent income (added to fund)</t>
        </is>
      </c>
      <c r="B126" s="16" t="n"/>
      <c r="C126" s="16" t="n"/>
      <c r="D126" s="16" t="n"/>
      <c r="E126" s="16" t="n"/>
      <c r="F126" s="33">
        <f>F125</f>
        <v/>
      </c>
      <c r="G126" s="34" t="inlineStr">
        <is>
          <t>Date:</t>
        </is>
      </c>
      <c r="H126" s="12" t="n"/>
    </row>
    <row r="128">
      <c r="A128" s="11" t="inlineStr">
        <is>
          <t>Previous capital balance</t>
        </is>
      </c>
      <c r="B128" s="35" t="n"/>
      <c r="C128" s="35" t="n"/>
      <c r="D128" s="35" t="n"/>
      <c r="E128" s="35" t="n"/>
      <c r="F128" s="18">
        <f>F99</f>
        <v/>
      </c>
    </row>
    <row r="129">
      <c r="A129" s="5" t="inlineStr">
        <is>
          <t>Additional income</t>
        </is>
      </c>
      <c r="B129" s="6" t="n"/>
      <c r="C129" s="6" t="n"/>
      <c r="D129" s="6" t="n"/>
      <c r="E129" s="6" t="n"/>
      <c r="F129" s="6" t="n"/>
      <c r="G129" s="6" t="n"/>
      <c r="H129" s="6" t="n"/>
    </row>
    <row r="130">
      <c r="A130" s="9" t="n"/>
      <c r="B130" s="36" t="n"/>
      <c r="C130" s="36" t="n"/>
      <c r="D130" s="36" t="n"/>
      <c r="E130" s="36" t="n"/>
      <c r="F130" s="10" t="n"/>
      <c r="G130" s="12" t="inlineStr">
        <is>
          <t>Date</t>
        </is>
      </c>
      <c r="H130" s="26" t="n"/>
    </row>
    <row r="131">
      <c r="A131" s="9" t="n"/>
      <c r="B131" s="36" t="n"/>
      <c r="C131" s="36" t="n"/>
      <c r="D131" s="36" t="n"/>
      <c r="E131" s="36" t="n"/>
      <c r="F131" s="10" t="n"/>
      <c r="G131" s="12" t="n"/>
      <c r="H131" s="26" t="n"/>
    </row>
    <row r="132">
      <c r="A132" s="5" t="inlineStr">
        <is>
          <t>Additional expenses</t>
        </is>
      </c>
      <c r="B132" s="6" t="n"/>
      <c r="C132" s="6" t="n"/>
      <c r="D132" s="6" t="n"/>
      <c r="E132" s="6" t="n"/>
      <c r="F132" s="6" t="n"/>
      <c r="G132" s="6" t="n"/>
      <c r="H132" s="6" t="n"/>
    </row>
    <row r="133">
      <c r="A133" s="9" t="n"/>
      <c r="B133" s="36" t="n"/>
      <c r="C133" s="36" t="n"/>
      <c r="D133" s="36" t="n"/>
      <c r="E133" s="36" t="n"/>
      <c r="F133" s="10" t="n"/>
      <c r="G133" s="12" t="inlineStr">
        <is>
          <t>Date</t>
        </is>
      </c>
      <c r="H133" s="26" t="n"/>
    </row>
    <row r="134">
      <c r="A134" s="9" t="n"/>
      <c r="B134" s="36" t="n"/>
      <c r="C134" s="36" t="n"/>
      <c r="D134" s="36" t="n"/>
      <c r="E134" s="36" t="n"/>
      <c r="F134" s="10" t="n"/>
      <c r="G134" s="12" t="n"/>
      <c r="H134" s="26" t="n"/>
    </row>
    <row r="135">
      <c r="A135" s="5" t="inlineStr">
        <is>
          <t>Manager withdrawals</t>
        </is>
      </c>
      <c r="B135" s="6" t="n"/>
      <c r="C135" s="6" t="n"/>
      <c r="D135" s="6" t="n"/>
      <c r="E135" s="6" t="n"/>
      <c r="F135" s="6" t="n"/>
      <c r="G135" s="6" t="n"/>
      <c r="H135" s="6" t="n"/>
    </row>
    <row r="136">
      <c r="A136" s="7" t="inlineStr">
        <is>
          <t>Total withdrawn</t>
        </is>
      </c>
      <c r="B136" s="6" t="n"/>
      <c r="C136" s="7" t="inlineStr">
        <is>
          <t>Mgr A %</t>
        </is>
      </c>
      <c r="D136" s="7" t="inlineStr">
        <is>
          <t>Mgr A amount</t>
        </is>
      </c>
      <c r="E136" s="7" t="inlineStr">
        <is>
          <t>Mgr B %</t>
        </is>
      </c>
      <c r="F136" s="7" t="inlineStr">
        <is>
          <t>Mgr B amount</t>
        </is>
      </c>
      <c r="G136" s="7" t="inlineStr"/>
      <c r="H136" s="7" t="inlineStr"/>
    </row>
    <row r="137">
      <c r="A137" s="10" t="n"/>
      <c r="B137" s="37" t="n"/>
      <c r="C137" s="38" t="n"/>
      <c r="D137" s="18">
        <f>A137*C137</f>
        <v/>
      </c>
      <c r="E137" s="39">
        <f>1-C137</f>
        <v/>
      </c>
      <c r="F137" s="18">
        <f>A137*E137</f>
        <v/>
      </c>
      <c r="G137" s="26" t="n"/>
      <c r="H137" s="26" t="n"/>
    </row>
    <row r="138">
      <c r="A138" s="40" t="inlineStr">
        <is>
          <t>ENDING CAPITAL BALANCE</t>
        </is>
      </c>
      <c r="B138" s="2" t="n"/>
      <c r="C138" s="2" t="n"/>
      <c r="D138" s="2" t="n"/>
      <c r="E138" s="2" t="n"/>
      <c r="F138" s="41">
        <f>F128+F126+SUM(F130:F131)-SUM(F133:F134)-A137</f>
        <v/>
      </c>
      <c r="G138" s="42" t="inlineStr"/>
      <c r="H138" s="2" t="n"/>
    </row>
    <row r="140">
      <c r="A140" s="3" t="inlineStr">
        <is>
          <t>UTILITY FUND  —  April 2026</t>
        </is>
      </c>
      <c r="B140" s="4" t="n"/>
      <c r="C140" s="4" t="n"/>
      <c r="D140" s="4" t="n"/>
      <c r="E140" s="4" t="n"/>
      <c r="F140" s="4" t="n"/>
      <c r="G140" s="4" t="n"/>
      <c r="H140" s="4" t="n"/>
    </row>
    <row r="141">
      <c r="A141" s="5" t="inlineStr">
        <is>
          <t>Utility income (collected from tenants)</t>
        </is>
      </c>
      <c r="B141" s="6" t="n"/>
      <c r="C141" s="6" t="n"/>
      <c r="D141" s="6" t="n"/>
      <c r="E141" s="6" t="n"/>
      <c r="F141" s="6" t="n"/>
      <c r="G141" s="6" t="n"/>
      <c r="H141" s="6" t="n"/>
    </row>
    <row r="142">
      <c r="A142" s="7" t="inlineStr">
        <is>
          <t>Room</t>
        </is>
      </c>
      <c r="B142" s="7" t="inlineStr">
        <is>
          <t>Utility share</t>
        </is>
      </c>
      <c r="C142" s="7" t="inlineStr"/>
      <c r="D142" s="7" t="inlineStr"/>
      <c r="E142" s="7" t="inlineStr"/>
      <c r="F142" s="7" t="inlineStr"/>
      <c r="G142" s="7" t="inlineStr"/>
      <c r="H142" s="7" t="inlineStr"/>
    </row>
    <row r="143">
      <c r="A143" s="8" t="inlineStr">
        <is>
          <t>Room A</t>
        </is>
      </c>
      <c r="B143" s="18">
        <f>Accounting!C94</f>
        <v/>
      </c>
      <c r="C143" s="26" t="inlineStr"/>
      <c r="D143" s="26" t="inlineStr"/>
      <c r="E143" s="26" t="inlineStr"/>
      <c r="F143" s="26" t="inlineStr"/>
      <c r="G143" s="26" t="inlineStr"/>
      <c r="H143" s="26" t="inlineStr"/>
    </row>
    <row r="144">
      <c r="A144" s="8" t="inlineStr">
        <is>
          <t>Room B</t>
        </is>
      </c>
      <c r="B144" s="18">
        <f>Accounting!C95</f>
        <v/>
      </c>
      <c r="C144" s="26" t="inlineStr"/>
      <c r="D144" s="26" t="inlineStr"/>
      <c r="E144" s="26" t="inlineStr"/>
      <c r="F144" s="26" t="inlineStr"/>
      <c r="G144" s="26" t="inlineStr"/>
      <c r="H144" s="26" t="inlineStr"/>
    </row>
    <row r="145">
      <c r="A145" s="8" t="inlineStr">
        <is>
          <t>Room C</t>
        </is>
      </c>
      <c r="B145" s="18">
        <f>Accounting!C96</f>
        <v/>
      </c>
      <c r="C145" s="26" t="inlineStr"/>
      <c r="D145" s="26" t="inlineStr"/>
      <c r="E145" s="26" t="inlineStr"/>
      <c r="F145" s="26" t="inlineStr"/>
      <c r="G145" s="26" t="inlineStr"/>
      <c r="H145" s="26" t="inlineStr"/>
    </row>
    <row r="146">
      <c r="A146" s="31" t="inlineStr">
        <is>
          <t>Total utility income</t>
        </is>
      </c>
      <c r="B146" s="17">
        <f>SUM(B143:B145)</f>
        <v/>
      </c>
      <c r="C146" s="31" t="inlineStr"/>
      <c r="D146" s="31" t="inlineStr"/>
      <c r="E146" s="43" t="inlineStr">
        <is>
          <t>Date:</t>
        </is>
      </c>
      <c r="F146" s="44" t="n"/>
      <c r="G146" s="31" t="inlineStr"/>
      <c r="H146" s="31" t="inlineStr"/>
    </row>
    <row r="148">
      <c r="A148" s="11" t="inlineStr">
        <is>
          <t>Previous utility balance</t>
        </is>
      </c>
      <c r="B148" s="35" t="n"/>
      <c r="C148" s="35" t="n"/>
      <c r="D148" s="35" t="n"/>
      <c r="E148" s="35" t="n"/>
      <c r="F148" s="18">
        <f>F116</f>
        <v/>
      </c>
    </row>
    <row r="149">
      <c r="A149" s="5" t="inlineStr">
        <is>
          <t>Utility expenses (bill payments, fees, etc.)</t>
        </is>
      </c>
      <c r="B149" s="6" t="n"/>
      <c r="C149" s="6" t="n"/>
      <c r="D149" s="6" t="n"/>
      <c r="E149" s="6" t="n"/>
      <c r="F149" s="6" t="n"/>
      <c r="G149" s="6" t="n"/>
      <c r="H149" s="6" t="n"/>
    </row>
    <row r="150">
      <c r="A150" s="7" t="inlineStr">
        <is>
          <t>Reason / description</t>
        </is>
      </c>
      <c r="B150" s="6" t="n"/>
      <c r="C150" s="6" t="n"/>
      <c r="D150" s="6" t="n"/>
      <c r="E150" s="7" t="inlineStr">
        <is>
          <t>Amount</t>
        </is>
      </c>
      <c r="F150" s="7" t="inlineStr">
        <is>
          <t>Date</t>
        </is>
      </c>
      <c r="G150" s="6" t="n"/>
      <c r="H150" s="7" t="inlineStr"/>
    </row>
    <row r="151">
      <c r="A151" s="9" t="n"/>
      <c r="B151" s="36" t="n"/>
      <c r="C151" s="36" t="n"/>
      <c r="D151" s="36" t="n"/>
      <c r="E151" s="10" t="n"/>
      <c r="F151" s="12" t="n"/>
      <c r="G151" s="45" t="n"/>
      <c r="H151" s="26" t="n"/>
    </row>
    <row r="152">
      <c r="A152" s="9" t="n"/>
      <c r="B152" s="36" t="n"/>
      <c r="C152" s="36" t="n"/>
      <c r="D152" s="36" t="n"/>
      <c r="E152" s="10" t="n"/>
      <c r="F152" s="12" t="n"/>
      <c r="G152" s="45" t="n"/>
      <c r="H152" s="26" t="n"/>
    </row>
    <row r="153">
      <c r="A153" s="9" t="n"/>
      <c r="B153" s="36" t="n"/>
      <c r="C153" s="36" t="n"/>
      <c r="D153" s="36" t="n"/>
      <c r="E153" s="10" t="n"/>
      <c r="F153" s="12" t="n"/>
      <c r="G153" s="45" t="n"/>
      <c r="H153" s="26" t="n"/>
    </row>
    <row r="154">
      <c r="A154" s="28" t="inlineStr">
        <is>
          <t>Total expenses</t>
        </is>
      </c>
      <c r="B154" s="27" t="n"/>
      <c r="C154" s="27" t="n"/>
      <c r="D154" s="27" t="n"/>
      <c r="E154" s="17">
        <f>SUM(E151:E153)</f>
        <v/>
      </c>
      <c r="F154" s="31" t="inlineStr"/>
      <c r="G154" s="27" t="n"/>
      <c r="H154" s="31" t="inlineStr"/>
    </row>
    <row r="155">
      <c r="A155" s="40" t="inlineStr">
        <is>
          <t>ENDING UTILITY BALANCE</t>
        </is>
      </c>
      <c r="B155" s="2" t="n"/>
      <c r="C155" s="2" t="n"/>
      <c r="D155" s="2" t="n"/>
      <c r="E155" s="2" t="n"/>
      <c r="F155" s="41">
        <f>F148+B146-E154</f>
        <v/>
      </c>
      <c r="G155" s="42" t="inlineStr"/>
      <c r="H155" s="2" t="n"/>
    </row>
    <row r="158">
      <c r="A158" s="3" t="inlineStr">
        <is>
          <t>CAPITAL FUND  —  May 2026</t>
        </is>
      </c>
      <c r="B158" s="4" t="n"/>
      <c r="C158" s="4" t="n"/>
      <c r="D158" s="4" t="n"/>
      <c r="E158" s="4" t="n"/>
      <c r="F158" s="4" t="n"/>
      <c r="G158" s="4" t="n"/>
      <c r="H158" s="4" t="n"/>
    </row>
    <row r="159">
      <c r="A159" s="5" t="inlineStr">
        <is>
          <t>Income from rooms</t>
        </is>
      </c>
      <c r="B159" s="6" t="n"/>
      <c r="C159" s="6" t="n"/>
      <c r="D159" s="6" t="n"/>
      <c r="E159" s="6" t="n"/>
      <c r="F159" s="6" t="n"/>
      <c r="G159" s="6" t="n"/>
      <c r="H159" s="6" t="n"/>
    </row>
    <row r="160">
      <c r="A160" s="7" t="inlineStr">
        <is>
          <t>Room</t>
        </is>
      </c>
      <c r="B160" s="7" t="inlineStr">
        <is>
          <t>Tenant</t>
        </is>
      </c>
      <c r="C160" s="7" t="inlineStr">
        <is>
          <t>Rent</t>
        </is>
      </c>
      <c r="D160" s="7" t="inlineStr">
        <is>
          <t>Prev. overpay (-)</t>
        </is>
      </c>
      <c r="E160" s="7" t="inlineStr">
        <is>
          <t>Curr. overpay (+)</t>
        </is>
      </c>
      <c r="F160" s="7" t="inlineStr">
        <is>
          <t>Adjusted</t>
        </is>
      </c>
      <c r="G160" s="7" t="inlineStr"/>
      <c r="H160" s="7" t="inlineStr"/>
    </row>
    <row r="161">
      <c r="A161" s="8" t="inlineStr">
        <is>
          <t>Room A</t>
        </is>
      </c>
      <c r="B161" s="11">
        <f>Accounting!B102</f>
        <v/>
      </c>
      <c r="C161" s="18">
        <f>Accounting!B118</f>
        <v/>
      </c>
      <c r="D161" s="18">
        <f>Accounting!D118</f>
        <v/>
      </c>
      <c r="E161" s="18">
        <f>Accounting!G118</f>
        <v/>
      </c>
      <c r="F161" s="18">
        <f>C161-D161+E161</f>
        <v/>
      </c>
    </row>
    <row r="162">
      <c r="A162" s="8" t="inlineStr">
        <is>
          <t>Room B</t>
        </is>
      </c>
      <c r="B162" s="11">
        <f>Accounting!B103</f>
        <v/>
      </c>
      <c r="C162" s="18">
        <f>Accounting!B119</f>
        <v/>
      </c>
      <c r="D162" s="18">
        <f>Accounting!D119</f>
        <v/>
      </c>
      <c r="E162" s="18">
        <f>Accounting!G119</f>
        <v/>
      </c>
      <c r="F162" s="18">
        <f>C162-D162+E162</f>
        <v/>
      </c>
    </row>
    <row r="163">
      <c r="A163" s="8" t="inlineStr">
        <is>
          <t>Room C</t>
        </is>
      </c>
      <c r="B163" s="11">
        <f>Accounting!B104</f>
        <v/>
      </c>
      <c r="C163" s="18">
        <f>Accounting!B120</f>
        <v/>
      </c>
      <c r="D163" s="18">
        <f>Accounting!D120</f>
        <v/>
      </c>
      <c r="E163" s="18">
        <f>Accounting!G120</f>
        <v/>
      </c>
      <c r="F163" s="18">
        <f>C163-D163+E163</f>
        <v/>
      </c>
    </row>
    <row r="164">
      <c r="A164" s="19" t="inlineStr">
        <is>
          <t>Total</t>
        </is>
      </c>
      <c r="B164" s="27" t="n"/>
      <c r="C164" s="17">
        <f>SUM(C161:C163)</f>
        <v/>
      </c>
      <c r="D164" s="17">
        <f>SUM(D161:D163)</f>
        <v/>
      </c>
      <c r="E164" s="17">
        <f>SUM(E161:E163)</f>
        <v/>
      </c>
      <c r="F164" s="17">
        <f>SUM(F161:F163)</f>
        <v/>
      </c>
      <c r="G164" s="30" t="inlineStr">
        <is>
          <t>← rent before adj. / adjusted</t>
        </is>
      </c>
      <c r="H164" s="31" t="inlineStr"/>
    </row>
    <row r="165">
      <c r="A165" s="32" t="inlineStr">
        <is>
          <t>Adjusted rent income (added to fund)</t>
        </is>
      </c>
      <c r="B165" s="16" t="n"/>
      <c r="C165" s="16" t="n"/>
      <c r="D165" s="16" t="n"/>
      <c r="E165" s="16" t="n"/>
      <c r="F165" s="33">
        <f>F164</f>
        <v/>
      </c>
      <c r="G165" s="34" t="inlineStr">
        <is>
          <t>Date:</t>
        </is>
      </c>
      <c r="H165" s="12" t="n"/>
    </row>
    <row r="167">
      <c r="A167" s="11" t="inlineStr">
        <is>
          <t>Previous capital balance</t>
        </is>
      </c>
      <c r="B167" s="35" t="n"/>
      <c r="C167" s="35" t="n"/>
      <c r="D167" s="35" t="n"/>
      <c r="E167" s="35" t="n"/>
      <c r="F167" s="18">
        <f>F138</f>
        <v/>
      </c>
    </row>
    <row r="168">
      <c r="A168" s="5" t="inlineStr">
        <is>
          <t>Additional income</t>
        </is>
      </c>
      <c r="B168" s="6" t="n"/>
      <c r="C168" s="6" t="n"/>
      <c r="D168" s="6" t="n"/>
      <c r="E168" s="6" t="n"/>
      <c r="F168" s="6" t="n"/>
      <c r="G168" s="6" t="n"/>
      <c r="H168" s="6" t="n"/>
    </row>
    <row r="169">
      <c r="A169" s="9" t="n"/>
      <c r="B169" s="36" t="n"/>
      <c r="C169" s="36" t="n"/>
      <c r="D169" s="36" t="n"/>
      <c r="E169" s="36" t="n"/>
      <c r="F169" s="10" t="n"/>
      <c r="G169" s="12" t="inlineStr">
        <is>
          <t>Date</t>
        </is>
      </c>
      <c r="H169" s="26" t="n"/>
    </row>
    <row r="170">
      <c r="A170" s="9" t="n"/>
      <c r="B170" s="36" t="n"/>
      <c r="C170" s="36" t="n"/>
      <c r="D170" s="36" t="n"/>
      <c r="E170" s="36" t="n"/>
      <c r="F170" s="10" t="n"/>
      <c r="G170" s="12" t="n"/>
      <c r="H170" s="26" t="n"/>
    </row>
    <row r="171">
      <c r="A171" s="5" t="inlineStr">
        <is>
          <t>Additional expenses</t>
        </is>
      </c>
      <c r="B171" s="6" t="n"/>
      <c r="C171" s="6" t="n"/>
      <c r="D171" s="6" t="n"/>
      <c r="E171" s="6" t="n"/>
      <c r="F171" s="6" t="n"/>
      <c r="G171" s="6" t="n"/>
      <c r="H171" s="6" t="n"/>
    </row>
    <row r="172">
      <c r="A172" s="9" t="n"/>
      <c r="B172" s="36" t="n"/>
      <c r="C172" s="36" t="n"/>
      <c r="D172" s="36" t="n"/>
      <c r="E172" s="36" t="n"/>
      <c r="F172" s="10" t="n"/>
      <c r="G172" s="12" t="inlineStr">
        <is>
          <t>Date</t>
        </is>
      </c>
      <c r="H172" s="26" t="n"/>
    </row>
    <row r="173">
      <c r="A173" s="9" t="n"/>
      <c r="B173" s="36" t="n"/>
      <c r="C173" s="36" t="n"/>
      <c r="D173" s="36" t="n"/>
      <c r="E173" s="36" t="n"/>
      <c r="F173" s="10" t="n"/>
      <c r="G173" s="12" t="n"/>
      <c r="H173" s="26" t="n"/>
    </row>
    <row r="174">
      <c r="A174" s="5" t="inlineStr">
        <is>
          <t>Manager withdrawals</t>
        </is>
      </c>
      <c r="B174" s="6" t="n"/>
      <c r="C174" s="6" t="n"/>
      <c r="D174" s="6" t="n"/>
      <c r="E174" s="6" t="n"/>
      <c r="F174" s="6" t="n"/>
      <c r="G174" s="6" t="n"/>
      <c r="H174" s="6" t="n"/>
    </row>
    <row r="175">
      <c r="A175" s="7" t="inlineStr">
        <is>
          <t>Total withdrawn</t>
        </is>
      </c>
      <c r="B175" s="6" t="n"/>
      <c r="C175" s="7" t="inlineStr">
        <is>
          <t>Mgr A %</t>
        </is>
      </c>
      <c r="D175" s="7" t="inlineStr">
        <is>
          <t>Mgr A amount</t>
        </is>
      </c>
      <c r="E175" s="7" t="inlineStr">
        <is>
          <t>Mgr B %</t>
        </is>
      </c>
      <c r="F175" s="7" t="inlineStr">
        <is>
          <t>Mgr B amount</t>
        </is>
      </c>
      <c r="G175" s="7" t="inlineStr"/>
      <c r="H175" s="7" t="inlineStr"/>
    </row>
    <row r="176">
      <c r="A176" s="10" t="n"/>
      <c r="B176" s="37" t="n"/>
      <c r="C176" s="38" t="n"/>
      <c r="D176" s="18">
        <f>A176*C176</f>
        <v/>
      </c>
      <c r="E176" s="39">
        <f>1-C176</f>
        <v/>
      </c>
      <c r="F176" s="18">
        <f>A176*E176</f>
        <v/>
      </c>
      <c r="G176" s="26" t="n"/>
      <c r="H176" s="26" t="n"/>
    </row>
    <row r="177">
      <c r="A177" s="40" t="inlineStr">
        <is>
          <t>ENDING CAPITAL BALANCE</t>
        </is>
      </c>
      <c r="B177" s="2" t="n"/>
      <c r="C177" s="2" t="n"/>
      <c r="D177" s="2" t="n"/>
      <c r="E177" s="2" t="n"/>
      <c r="F177" s="41">
        <f>F167+F165+SUM(F169:F170)-SUM(F172:F173)-A176</f>
        <v/>
      </c>
      <c r="G177" s="42" t="inlineStr"/>
      <c r="H177" s="2" t="n"/>
    </row>
    <row r="179">
      <c r="A179" s="3" t="inlineStr">
        <is>
          <t>UTILITY FUND  —  May 2026</t>
        </is>
      </c>
      <c r="B179" s="4" t="n"/>
      <c r="C179" s="4" t="n"/>
      <c r="D179" s="4" t="n"/>
      <c r="E179" s="4" t="n"/>
      <c r="F179" s="4" t="n"/>
      <c r="G179" s="4" t="n"/>
      <c r="H179" s="4" t="n"/>
    </row>
    <row r="180">
      <c r="A180" s="5" t="inlineStr">
        <is>
          <t>Utility income (collected from tenants)</t>
        </is>
      </c>
      <c r="B180" s="6" t="n"/>
      <c r="C180" s="6" t="n"/>
      <c r="D180" s="6" t="n"/>
      <c r="E180" s="6" t="n"/>
      <c r="F180" s="6" t="n"/>
      <c r="G180" s="6" t="n"/>
      <c r="H180" s="6" t="n"/>
    </row>
    <row r="181">
      <c r="A181" s="7" t="inlineStr">
        <is>
          <t>Room</t>
        </is>
      </c>
      <c r="B181" s="7" t="inlineStr">
        <is>
          <t>Utility share</t>
        </is>
      </c>
      <c r="C181" s="7" t="inlineStr"/>
      <c r="D181" s="7" t="inlineStr"/>
      <c r="E181" s="7" t="inlineStr"/>
      <c r="F181" s="7" t="inlineStr"/>
      <c r="G181" s="7" t="inlineStr"/>
      <c r="H181" s="7" t="inlineStr"/>
    </row>
    <row r="182">
      <c r="A182" s="8" t="inlineStr">
        <is>
          <t>Room A</t>
        </is>
      </c>
      <c r="B182" s="18">
        <f>Accounting!C118</f>
        <v/>
      </c>
      <c r="C182" s="26" t="inlineStr"/>
      <c r="D182" s="26" t="inlineStr"/>
      <c r="E182" s="26" t="inlineStr"/>
      <c r="F182" s="26" t="inlineStr"/>
      <c r="G182" s="26" t="inlineStr"/>
      <c r="H182" s="26" t="inlineStr"/>
    </row>
    <row r="183">
      <c r="A183" s="8" t="inlineStr">
        <is>
          <t>Room B</t>
        </is>
      </c>
      <c r="B183" s="18">
        <f>Accounting!C119</f>
        <v/>
      </c>
      <c r="C183" s="26" t="inlineStr"/>
      <c r="D183" s="26" t="inlineStr"/>
      <c r="E183" s="26" t="inlineStr"/>
      <c r="F183" s="26" t="inlineStr"/>
      <c r="G183" s="26" t="inlineStr"/>
      <c r="H183" s="26" t="inlineStr"/>
    </row>
    <row r="184">
      <c r="A184" s="8" t="inlineStr">
        <is>
          <t>Room C</t>
        </is>
      </c>
      <c r="B184" s="18">
        <f>Accounting!C120</f>
        <v/>
      </c>
      <c r="C184" s="26" t="inlineStr"/>
      <c r="D184" s="26" t="inlineStr"/>
      <c r="E184" s="26" t="inlineStr"/>
      <c r="F184" s="26" t="inlineStr"/>
      <c r="G184" s="26" t="inlineStr"/>
      <c r="H184" s="26" t="inlineStr"/>
    </row>
    <row r="185">
      <c r="A185" s="31" t="inlineStr">
        <is>
          <t>Total utility income</t>
        </is>
      </c>
      <c r="B185" s="17">
        <f>SUM(B182:B184)</f>
        <v/>
      </c>
      <c r="C185" s="31" t="inlineStr"/>
      <c r="D185" s="31" t="inlineStr"/>
      <c r="E185" s="43" t="inlineStr">
        <is>
          <t>Date:</t>
        </is>
      </c>
      <c r="F185" s="44" t="n"/>
      <c r="G185" s="31" t="inlineStr"/>
      <c r="H185" s="31" t="inlineStr"/>
    </row>
    <row r="187">
      <c r="A187" s="11" t="inlineStr">
        <is>
          <t>Previous utility balance</t>
        </is>
      </c>
      <c r="B187" s="35" t="n"/>
      <c r="C187" s="35" t="n"/>
      <c r="D187" s="35" t="n"/>
      <c r="E187" s="35" t="n"/>
      <c r="F187" s="18">
        <f>F155</f>
        <v/>
      </c>
    </row>
    <row r="188">
      <c r="A188" s="5" t="inlineStr">
        <is>
          <t>Utility expenses (bill payments, fees, etc.)</t>
        </is>
      </c>
      <c r="B188" s="6" t="n"/>
      <c r="C188" s="6" t="n"/>
      <c r="D188" s="6" t="n"/>
      <c r="E188" s="6" t="n"/>
      <c r="F188" s="6" t="n"/>
      <c r="G188" s="6" t="n"/>
      <c r="H188" s="6" t="n"/>
    </row>
    <row r="189">
      <c r="A189" s="7" t="inlineStr">
        <is>
          <t>Reason / description</t>
        </is>
      </c>
      <c r="B189" s="6" t="n"/>
      <c r="C189" s="6" t="n"/>
      <c r="D189" s="6" t="n"/>
      <c r="E189" s="7" t="inlineStr">
        <is>
          <t>Amount</t>
        </is>
      </c>
      <c r="F189" s="7" t="inlineStr">
        <is>
          <t>Date</t>
        </is>
      </c>
      <c r="G189" s="6" t="n"/>
      <c r="H189" s="7" t="inlineStr"/>
    </row>
    <row r="190">
      <c r="A190" s="9" t="n"/>
      <c r="B190" s="36" t="n"/>
      <c r="C190" s="36" t="n"/>
      <c r="D190" s="36" t="n"/>
      <c r="E190" s="10" t="n"/>
      <c r="F190" s="12" t="n"/>
      <c r="G190" s="45" t="n"/>
      <c r="H190" s="26" t="n"/>
    </row>
    <row r="191">
      <c r="A191" s="9" t="n"/>
      <c r="B191" s="36" t="n"/>
      <c r="C191" s="36" t="n"/>
      <c r="D191" s="36" t="n"/>
      <c r="E191" s="10" t="n"/>
      <c r="F191" s="12" t="n"/>
      <c r="G191" s="45" t="n"/>
      <c r="H191" s="26" t="n"/>
    </row>
    <row r="192">
      <c r="A192" s="9" t="n"/>
      <c r="B192" s="36" t="n"/>
      <c r="C192" s="36" t="n"/>
      <c r="D192" s="36" t="n"/>
      <c r="E192" s="10" t="n"/>
      <c r="F192" s="12" t="n"/>
      <c r="G192" s="45" t="n"/>
      <c r="H192" s="26" t="n"/>
    </row>
    <row r="193">
      <c r="A193" s="28" t="inlineStr">
        <is>
          <t>Total expenses</t>
        </is>
      </c>
      <c r="B193" s="27" t="n"/>
      <c r="C193" s="27" t="n"/>
      <c r="D193" s="27" t="n"/>
      <c r="E193" s="17">
        <f>SUM(E190:E192)</f>
        <v/>
      </c>
      <c r="F193" s="31" t="inlineStr"/>
      <c r="G193" s="27" t="n"/>
      <c r="H193" s="31" t="inlineStr"/>
    </row>
    <row r="194">
      <c r="A194" s="40" t="inlineStr">
        <is>
          <t>ENDING UTILITY BALANCE</t>
        </is>
      </c>
      <c r="B194" s="2" t="n"/>
      <c r="C194" s="2" t="n"/>
      <c r="D194" s="2" t="n"/>
      <c r="E194" s="2" t="n"/>
      <c r="F194" s="41">
        <f>F187+B185-E193</f>
        <v/>
      </c>
      <c r="G194" s="42" t="inlineStr"/>
      <c r="H194" s="2" t="n"/>
    </row>
    <row r="197">
      <c r="A197" s="3" t="inlineStr">
        <is>
          <t>CAPITAL FUND  —  June 2026</t>
        </is>
      </c>
      <c r="B197" s="4" t="n"/>
      <c r="C197" s="4" t="n"/>
      <c r="D197" s="4" t="n"/>
      <c r="E197" s="4" t="n"/>
      <c r="F197" s="4" t="n"/>
      <c r="G197" s="4" t="n"/>
      <c r="H197" s="4" t="n"/>
    </row>
    <row r="198">
      <c r="A198" s="5" t="inlineStr">
        <is>
          <t>Income from rooms</t>
        </is>
      </c>
      <c r="B198" s="6" t="n"/>
      <c r="C198" s="6" t="n"/>
      <c r="D198" s="6" t="n"/>
      <c r="E198" s="6" t="n"/>
      <c r="F198" s="6" t="n"/>
      <c r="G198" s="6" t="n"/>
      <c r="H198" s="6" t="n"/>
    </row>
    <row r="199">
      <c r="A199" s="7" t="inlineStr">
        <is>
          <t>Room</t>
        </is>
      </c>
      <c r="B199" s="7" t="inlineStr">
        <is>
          <t>Tenant</t>
        </is>
      </c>
      <c r="C199" s="7" t="inlineStr">
        <is>
          <t>Rent</t>
        </is>
      </c>
      <c r="D199" s="7" t="inlineStr">
        <is>
          <t>Prev. overpay (-)</t>
        </is>
      </c>
      <c r="E199" s="7" t="inlineStr">
        <is>
          <t>Curr. overpay (+)</t>
        </is>
      </c>
      <c r="F199" s="7" t="inlineStr">
        <is>
          <t>Adjusted</t>
        </is>
      </c>
      <c r="G199" s="7" t="inlineStr"/>
      <c r="H199" s="7" t="inlineStr"/>
    </row>
    <row r="200">
      <c r="A200" s="8" t="inlineStr">
        <is>
          <t>Room A</t>
        </is>
      </c>
      <c r="B200" s="11">
        <f>Accounting!B126</f>
        <v/>
      </c>
      <c r="C200" s="18">
        <f>Accounting!B142</f>
        <v/>
      </c>
      <c r="D200" s="18">
        <f>Accounting!D142</f>
        <v/>
      </c>
      <c r="E200" s="18">
        <f>Accounting!G142</f>
        <v/>
      </c>
      <c r="F200" s="18">
        <f>C200-D200+E200</f>
        <v/>
      </c>
    </row>
    <row r="201">
      <c r="A201" s="8" t="inlineStr">
        <is>
          <t>Room B</t>
        </is>
      </c>
      <c r="B201" s="11">
        <f>Accounting!B127</f>
        <v/>
      </c>
      <c r="C201" s="18">
        <f>Accounting!B143</f>
        <v/>
      </c>
      <c r="D201" s="18">
        <f>Accounting!D143</f>
        <v/>
      </c>
      <c r="E201" s="18">
        <f>Accounting!G143</f>
        <v/>
      </c>
      <c r="F201" s="18">
        <f>C201-D201+E201</f>
        <v/>
      </c>
    </row>
    <row r="202">
      <c r="A202" s="8" t="inlineStr">
        <is>
          <t>Room C</t>
        </is>
      </c>
      <c r="B202" s="11">
        <f>Accounting!B128</f>
        <v/>
      </c>
      <c r="C202" s="18">
        <f>Accounting!B144</f>
        <v/>
      </c>
      <c r="D202" s="18">
        <f>Accounting!D144</f>
        <v/>
      </c>
      <c r="E202" s="18">
        <f>Accounting!G144</f>
        <v/>
      </c>
      <c r="F202" s="18">
        <f>C202-D202+E202</f>
        <v/>
      </c>
    </row>
    <row r="203">
      <c r="A203" s="19" t="inlineStr">
        <is>
          <t>Total</t>
        </is>
      </c>
      <c r="B203" s="27" t="n"/>
      <c r="C203" s="17">
        <f>SUM(C200:C202)</f>
        <v/>
      </c>
      <c r="D203" s="17">
        <f>SUM(D200:D202)</f>
        <v/>
      </c>
      <c r="E203" s="17">
        <f>SUM(E200:E202)</f>
        <v/>
      </c>
      <c r="F203" s="17">
        <f>SUM(F200:F202)</f>
        <v/>
      </c>
      <c r="G203" s="30" t="inlineStr">
        <is>
          <t>← rent before adj. / adjusted</t>
        </is>
      </c>
      <c r="H203" s="31" t="inlineStr"/>
    </row>
    <row r="204">
      <c r="A204" s="32" t="inlineStr">
        <is>
          <t>Adjusted rent income (added to fund)</t>
        </is>
      </c>
      <c r="B204" s="16" t="n"/>
      <c r="C204" s="16" t="n"/>
      <c r="D204" s="16" t="n"/>
      <c r="E204" s="16" t="n"/>
      <c r="F204" s="33">
        <f>F203</f>
        <v/>
      </c>
      <c r="G204" s="34" t="inlineStr">
        <is>
          <t>Date:</t>
        </is>
      </c>
      <c r="H204" s="12" t="n"/>
    </row>
    <row r="206">
      <c r="A206" s="11" t="inlineStr">
        <is>
          <t>Previous capital balance</t>
        </is>
      </c>
      <c r="B206" s="35" t="n"/>
      <c r="C206" s="35" t="n"/>
      <c r="D206" s="35" t="n"/>
      <c r="E206" s="35" t="n"/>
      <c r="F206" s="18">
        <f>F177</f>
        <v/>
      </c>
    </row>
    <row r="207">
      <c r="A207" s="5" t="inlineStr">
        <is>
          <t>Additional income</t>
        </is>
      </c>
      <c r="B207" s="6" t="n"/>
      <c r="C207" s="6" t="n"/>
      <c r="D207" s="6" t="n"/>
      <c r="E207" s="6" t="n"/>
      <c r="F207" s="6" t="n"/>
      <c r="G207" s="6" t="n"/>
      <c r="H207" s="6" t="n"/>
    </row>
    <row r="208">
      <c r="A208" s="9" t="n"/>
      <c r="B208" s="36" t="n"/>
      <c r="C208" s="36" t="n"/>
      <c r="D208" s="36" t="n"/>
      <c r="E208" s="36" t="n"/>
      <c r="F208" s="10" t="n"/>
      <c r="G208" s="12" t="inlineStr">
        <is>
          <t>Date</t>
        </is>
      </c>
      <c r="H208" s="26" t="n"/>
    </row>
    <row r="209">
      <c r="A209" s="9" t="n"/>
      <c r="B209" s="36" t="n"/>
      <c r="C209" s="36" t="n"/>
      <c r="D209" s="36" t="n"/>
      <c r="E209" s="36" t="n"/>
      <c r="F209" s="10" t="n"/>
      <c r="G209" s="12" t="n"/>
      <c r="H209" s="26" t="n"/>
    </row>
    <row r="210">
      <c r="A210" s="5" t="inlineStr">
        <is>
          <t>Additional expenses</t>
        </is>
      </c>
      <c r="B210" s="6" t="n"/>
      <c r="C210" s="6" t="n"/>
      <c r="D210" s="6" t="n"/>
      <c r="E210" s="6" t="n"/>
      <c r="F210" s="6" t="n"/>
      <c r="G210" s="6" t="n"/>
      <c r="H210" s="6" t="n"/>
    </row>
    <row r="211">
      <c r="A211" s="9" t="n"/>
      <c r="B211" s="36" t="n"/>
      <c r="C211" s="36" t="n"/>
      <c r="D211" s="36" t="n"/>
      <c r="E211" s="36" t="n"/>
      <c r="F211" s="10" t="n"/>
      <c r="G211" s="12" t="inlineStr">
        <is>
          <t>Date</t>
        </is>
      </c>
      <c r="H211" s="26" t="n"/>
    </row>
    <row r="212">
      <c r="A212" s="9" t="n"/>
      <c r="B212" s="36" t="n"/>
      <c r="C212" s="36" t="n"/>
      <c r="D212" s="36" t="n"/>
      <c r="E212" s="36" t="n"/>
      <c r="F212" s="10" t="n"/>
      <c r="G212" s="12" t="n"/>
      <c r="H212" s="26" t="n"/>
    </row>
    <row r="213">
      <c r="A213" s="5" t="inlineStr">
        <is>
          <t>Manager withdrawals</t>
        </is>
      </c>
      <c r="B213" s="6" t="n"/>
      <c r="C213" s="6" t="n"/>
      <c r="D213" s="6" t="n"/>
      <c r="E213" s="6" t="n"/>
      <c r="F213" s="6" t="n"/>
      <c r="G213" s="6" t="n"/>
      <c r="H213" s="6" t="n"/>
    </row>
    <row r="214">
      <c r="A214" s="7" t="inlineStr">
        <is>
          <t>Total withdrawn</t>
        </is>
      </c>
      <c r="B214" s="6" t="n"/>
      <c r="C214" s="7" t="inlineStr">
        <is>
          <t>Mgr A %</t>
        </is>
      </c>
      <c r="D214" s="7" t="inlineStr">
        <is>
          <t>Mgr A amount</t>
        </is>
      </c>
      <c r="E214" s="7" t="inlineStr">
        <is>
          <t>Mgr B %</t>
        </is>
      </c>
      <c r="F214" s="7" t="inlineStr">
        <is>
          <t>Mgr B amount</t>
        </is>
      </c>
      <c r="G214" s="7" t="inlineStr"/>
      <c r="H214" s="7" t="inlineStr"/>
    </row>
    <row r="215">
      <c r="A215" s="10" t="n"/>
      <c r="B215" s="37" t="n"/>
      <c r="C215" s="38" t="n"/>
      <c r="D215" s="18">
        <f>A215*C215</f>
        <v/>
      </c>
      <c r="E215" s="39">
        <f>1-C215</f>
        <v/>
      </c>
      <c r="F215" s="18">
        <f>A215*E215</f>
        <v/>
      </c>
      <c r="G215" s="26" t="n"/>
      <c r="H215" s="26" t="n"/>
    </row>
    <row r="216">
      <c r="A216" s="40" t="inlineStr">
        <is>
          <t>ENDING CAPITAL BALANCE</t>
        </is>
      </c>
      <c r="B216" s="2" t="n"/>
      <c r="C216" s="2" t="n"/>
      <c r="D216" s="2" t="n"/>
      <c r="E216" s="2" t="n"/>
      <c r="F216" s="41">
        <f>F206+F204+SUM(F208:F209)-SUM(F211:F212)-A215</f>
        <v/>
      </c>
      <c r="G216" s="42" t="inlineStr"/>
      <c r="H216" s="2" t="n"/>
    </row>
    <row r="218">
      <c r="A218" s="3" t="inlineStr">
        <is>
          <t>UTILITY FUND  —  June 2026</t>
        </is>
      </c>
      <c r="B218" s="4" t="n"/>
      <c r="C218" s="4" t="n"/>
      <c r="D218" s="4" t="n"/>
      <c r="E218" s="4" t="n"/>
      <c r="F218" s="4" t="n"/>
      <c r="G218" s="4" t="n"/>
      <c r="H218" s="4" t="n"/>
    </row>
    <row r="219">
      <c r="A219" s="5" t="inlineStr">
        <is>
          <t>Utility income (collected from tenants)</t>
        </is>
      </c>
      <c r="B219" s="6" t="n"/>
      <c r="C219" s="6" t="n"/>
      <c r="D219" s="6" t="n"/>
      <c r="E219" s="6" t="n"/>
      <c r="F219" s="6" t="n"/>
      <c r="G219" s="6" t="n"/>
      <c r="H219" s="6" t="n"/>
    </row>
    <row r="220">
      <c r="A220" s="7" t="inlineStr">
        <is>
          <t>Room</t>
        </is>
      </c>
      <c r="B220" s="7" t="inlineStr">
        <is>
          <t>Utility share</t>
        </is>
      </c>
      <c r="C220" s="7" t="inlineStr"/>
      <c r="D220" s="7" t="inlineStr"/>
      <c r="E220" s="7" t="inlineStr"/>
      <c r="F220" s="7" t="inlineStr"/>
      <c r="G220" s="7" t="inlineStr"/>
      <c r="H220" s="7" t="inlineStr"/>
    </row>
    <row r="221">
      <c r="A221" s="8" t="inlineStr">
        <is>
          <t>Room A</t>
        </is>
      </c>
      <c r="B221" s="18">
        <f>Accounting!C142</f>
        <v/>
      </c>
      <c r="C221" s="26" t="inlineStr"/>
      <c r="D221" s="26" t="inlineStr"/>
      <c r="E221" s="26" t="inlineStr"/>
      <c r="F221" s="26" t="inlineStr"/>
      <c r="G221" s="26" t="inlineStr"/>
      <c r="H221" s="26" t="inlineStr"/>
    </row>
    <row r="222">
      <c r="A222" s="8" t="inlineStr">
        <is>
          <t>Room B</t>
        </is>
      </c>
      <c r="B222" s="18">
        <f>Accounting!C143</f>
        <v/>
      </c>
      <c r="C222" s="26" t="inlineStr"/>
      <c r="D222" s="26" t="inlineStr"/>
      <c r="E222" s="26" t="inlineStr"/>
      <c r="F222" s="26" t="inlineStr"/>
      <c r="G222" s="26" t="inlineStr"/>
      <c r="H222" s="26" t="inlineStr"/>
    </row>
    <row r="223">
      <c r="A223" s="8" t="inlineStr">
        <is>
          <t>Room C</t>
        </is>
      </c>
      <c r="B223" s="18">
        <f>Accounting!C144</f>
        <v/>
      </c>
      <c r="C223" s="26" t="inlineStr"/>
      <c r="D223" s="26" t="inlineStr"/>
      <c r="E223" s="26" t="inlineStr"/>
      <c r="F223" s="26" t="inlineStr"/>
      <c r="G223" s="26" t="inlineStr"/>
      <c r="H223" s="26" t="inlineStr"/>
    </row>
    <row r="224">
      <c r="A224" s="31" t="inlineStr">
        <is>
          <t>Total utility income</t>
        </is>
      </c>
      <c r="B224" s="17">
        <f>SUM(B221:B223)</f>
        <v/>
      </c>
      <c r="C224" s="31" t="inlineStr"/>
      <c r="D224" s="31" t="inlineStr"/>
      <c r="E224" s="43" t="inlineStr">
        <is>
          <t>Date:</t>
        </is>
      </c>
      <c r="F224" s="44" t="n"/>
      <c r="G224" s="31" t="inlineStr"/>
      <c r="H224" s="31" t="inlineStr"/>
    </row>
    <row r="226">
      <c r="A226" s="11" t="inlineStr">
        <is>
          <t>Previous utility balance</t>
        </is>
      </c>
      <c r="B226" s="35" t="n"/>
      <c r="C226" s="35" t="n"/>
      <c r="D226" s="35" t="n"/>
      <c r="E226" s="35" t="n"/>
      <c r="F226" s="18">
        <f>F194</f>
        <v/>
      </c>
    </row>
    <row r="227">
      <c r="A227" s="5" t="inlineStr">
        <is>
          <t>Utility expenses (bill payments, fees, etc.)</t>
        </is>
      </c>
      <c r="B227" s="6" t="n"/>
      <c r="C227" s="6" t="n"/>
      <c r="D227" s="6" t="n"/>
      <c r="E227" s="6" t="n"/>
      <c r="F227" s="6" t="n"/>
      <c r="G227" s="6" t="n"/>
      <c r="H227" s="6" t="n"/>
    </row>
    <row r="228">
      <c r="A228" s="7" t="inlineStr">
        <is>
          <t>Reason / description</t>
        </is>
      </c>
      <c r="B228" s="6" t="n"/>
      <c r="C228" s="6" t="n"/>
      <c r="D228" s="6" t="n"/>
      <c r="E228" s="7" t="inlineStr">
        <is>
          <t>Amount</t>
        </is>
      </c>
      <c r="F228" s="7" t="inlineStr">
        <is>
          <t>Date</t>
        </is>
      </c>
      <c r="G228" s="6" t="n"/>
      <c r="H228" s="7" t="inlineStr"/>
    </row>
    <row r="229">
      <c r="A229" s="9" t="n"/>
      <c r="B229" s="36" t="n"/>
      <c r="C229" s="36" t="n"/>
      <c r="D229" s="36" t="n"/>
      <c r="E229" s="10" t="n"/>
      <c r="F229" s="12" t="n"/>
      <c r="G229" s="45" t="n"/>
      <c r="H229" s="26" t="n"/>
    </row>
    <row r="230">
      <c r="A230" s="9" t="n"/>
      <c r="B230" s="36" t="n"/>
      <c r="C230" s="36" t="n"/>
      <c r="D230" s="36" t="n"/>
      <c r="E230" s="10" t="n"/>
      <c r="F230" s="12" t="n"/>
      <c r="G230" s="45" t="n"/>
      <c r="H230" s="26" t="n"/>
    </row>
    <row r="231">
      <c r="A231" s="9" t="n"/>
      <c r="B231" s="36" t="n"/>
      <c r="C231" s="36" t="n"/>
      <c r="D231" s="36" t="n"/>
      <c r="E231" s="10" t="n"/>
      <c r="F231" s="12" t="n"/>
      <c r="G231" s="45" t="n"/>
      <c r="H231" s="26" t="n"/>
    </row>
    <row r="232">
      <c r="A232" s="28" t="inlineStr">
        <is>
          <t>Total expenses</t>
        </is>
      </c>
      <c r="B232" s="27" t="n"/>
      <c r="C232" s="27" t="n"/>
      <c r="D232" s="27" t="n"/>
      <c r="E232" s="17">
        <f>SUM(E229:E231)</f>
        <v/>
      </c>
      <c r="F232" s="31" t="inlineStr"/>
      <c r="G232" s="27" t="n"/>
      <c r="H232" s="31" t="inlineStr"/>
    </row>
    <row r="233">
      <c r="A233" s="40" t="inlineStr">
        <is>
          <t>ENDING UTILITY BALANCE</t>
        </is>
      </c>
      <c r="B233" s="2" t="n"/>
      <c r="C233" s="2" t="n"/>
      <c r="D233" s="2" t="n"/>
      <c r="E233" s="2" t="n"/>
      <c r="F233" s="41">
        <f>F226+B224-E232</f>
        <v/>
      </c>
      <c r="G233" s="42" t="inlineStr"/>
      <c r="H233" s="2" t="n"/>
    </row>
    <row r="236">
      <c r="A236" s="3" t="inlineStr">
        <is>
          <t>CAPITAL FUND  —  July 2026</t>
        </is>
      </c>
      <c r="B236" s="4" t="n"/>
      <c r="C236" s="4" t="n"/>
      <c r="D236" s="4" t="n"/>
      <c r="E236" s="4" t="n"/>
      <c r="F236" s="4" t="n"/>
      <c r="G236" s="4" t="n"/>
      <c r="H236" s="4" t="n"/>
    </row>
    <row r="237">
      <c r="A237" s="5" t="inlineStr">
        <is>
          <t>Income from rooms</t>
        </is>
      </c>
      <c r="B237" s="6" t="n"/>
      <c r="C237" s="6" t="n"/>
      <c r="D237" s="6" t="n"/>
      <c r="E237" s="6" t="n"/>
      <c r="F237" s="6" t="n"/>
      <c r="G237" s="6" t="n"/>
      <c r="H237" s="6" t="n"/>
    </row>
    <row r="238">
      <c r="A238" s="7" t="inlineStr">
        <is>
          <t>Room</t>
        </is>
      </c>
      <c r="B238" s="7" t="inlineStr">
        <is>
          <t>Tenant</t>
        </is>
      </c>
      <c r="C238" s="7" t="inlineStr">
        <is>
          <t>Rent</t>
        </is>
      </c>
      <c r="D238" s="7" t="inlineStr">
        <is>
          <t>Prev. overpay (-)</t>
        </is>
      </c>
      <c r="E238" s="7" t="inlineStr">
        <is>
          <t>Curr. overpay (+)</t>
        </is>
      </c>
      <c r="F238" s="7" t="inlineStr">
        <is>
          <t>Adjusted</t>
        </is>
      </c>
      <c r="G238" s="7" t="inlineStr"/>
      <c r="H238" s="7" t="inlineStr"/>
    </row>
    <row r="239">
      <c r="A239" s="8" t="inlineStr">
        <is>
          <t>Room A</t>
        </is>
      </c>
      <c r="B239" s="11">
        <f>Accounting!B150</f>
        <v/>
      </c>
      <c r="C239" s="18">
        <f>Accounting!B166</f>
        <v/>
      </c>
      <c r="D239" s="18">
        <f>Accounting!D166</f>
        <v/>
      </c>
      <c r="E239" s="18">
        <f>Accounting!G166</f>
        <v/>
      </c>
      <c r="F239" s="18">
        <f>C239-D239+E239</f>
        <v/>
      </c>
    </row>
    <row r="240">
      <c r="A240" s="8" t="inlineStr">
        <is>
          <t>Room B</t>
        </is>
      </c>
      <c r="B240" s="11">
        <f>Accounting!B151</f>
        <v/>
      </c>
      <c r="C240" s="18">
        <f>Accounting!B167</f>
        <v/>
      </c>
      <c r="D240" s="18">
        <f>Accounting!D167</f>
        <v/>
      </c>
      <c r="E240" s="18">
        <f>Accounting!G167</f>
        <v/>
      </c>
      <c r="F240" s="18">
        <f>C240-D240+E240</f>
        <v/>
      </c>
    </row>
    <row r="241">
      <c r="A241" s="8" t="inlineStr">
        <is>
          <t>Room C</t>
        </is>
      </c>
      <c r="B241" s="11">
        <f>Accounting!B152</f>
        <v/>
      </c>
      <c r="C241" s="18">
        <f>Accounting!B168</f>
        <v/>
      </c>
      <c r="D241" s="18">
        <f>Accounting!D168</f>
        <v/>
      </c>
      <c r="E241" s="18">
        <f>Accounting!G168</f>
        <v/>
      </c>
      <c r="F241" s="18">
        <f>C241-D241+E241</f>
        <v/>
      </c>
    </row>
    <row r="242">
      <c r="A242" s="19" t="inlineStr">
        <is>
          <t>Total</t>
        </is>
      </c>
      <c r="B242" s="27" t="n"/>
      <c r="C242" s="17">
        <f>SUM(C239:C241)</f>
        <v/>
      </c>
      <c r="D242" s="17">
        <f>SUM(D239:D241)</f>
        <v/>
      </c>
      <c r="E242" s="17">
        <f>SUM(E239:E241)</f>
        <v/>
      </c>
      <c r="F242" s="17">
        <f>SUM(F239:F241)</f>
        <v/>
      </c>
      <c r="G242" s="30" t="inlineStr">
        <is>
          <t>← rent before adj. / adjusted</t>
        </is>
      </c>
      <c r="H242" s="31" t="inlineStr"/>
    </row>
    <row r="243">
      <c r="A243" s="32" t="inlineStr">
        <is>
          <t>Adjusted rent income (added to fund)</t>
        </is>
      </c>
      <c r="B243" s="16" t="n"/>
      <c r="C243" s="16" t="n"/>
      <c r="D243" s="16" t="n"/>
      <c r="E243" s="16" t="n"/>
      <c r="F243" s="33">
        <f>F242</f>
        <v/>
      </c>
      <c r="G243" s="34" t="inlineStr">
        <is>
          <t>Date:</t>
        </is>
      </c>
      <c r="H243" s="12" t="n"/>
    </row>
    <row r="245">
      <c r="A245" s="11" t="inlineStr">
        <is>
          <t>Previous capital balance</t>
        </is>
      </c>
      <c r="B245" s="35" t="n"/>
      <c r="C245" s="35" t="n"/>
      <c r="D245" s="35" t="n"/>
      <c r="E245" s="35" t="n"/>
      <c r="F245" s="18">
        <f>F216</f>
        <v/>
      </c>
    </row>
    <row r="246">
      <c r="A246" s="5" t="inlineStr">
        <is>
          <t>Additional income</t>
        </is>
      </c>
      <c r="B246" s="6" t="n"/>
      <c r="C246" s="6" t="n"/>
      <c r="D246" s="6" t="n"/>
      <c r="E246" s="6" t="n"/>
      <c r="F246" s="6" t="n"/>
      <c r="G246" s="6" t="n"/>
      <c r="H246" s="6" t="n"/>
    </row>
    <row r="247">
      <c r="A247" s="9" t="n"/>
      <c r="B247" s="36" t="n"/>
      <c r="C247" s="36" t="n"/>
      <c r="D247" s="36" t="n"/>
      <c r="E247" s="36" t="n"/>
      <c r="F247" s="10" t="n"/>
      <c r="G247" s="12" t="inlineStr">
        <is>
          <t>Date</t>
        </is>
      </c>
      <c r="H247" s="26" t="n"/>
    </row>
    <row r="248">
      <c r="A248" s="9" t="n"/>
      <c r="B248" s="36" t="n"/>
      <c r="C248" s="36" t="n"/>
      <c r="D248" s="36" t="n"/>
      <c r="E248" s="36" t="n"/>
      <c r="F248" s="10" t="n"/>
      <c r="G248" s="12" t="n"/>
      <c r="H248" s="26" t="n"/>
    </row>
    <row r="249">
      <c r="A249" s="5" t="inlineStr">
        <is>
          <t>Additional expenses</t>
        </is>
      </c>
      <c r="B249" s="6" t="n"/>
      <c r="C249" s="6" t="n"/>
      <c r="D249" s="6" t="n"/>
      <c r="E249" s="6" t="n"/>
      <c r="F249" s="6" t="n"/>
      <c r="G249" s="6" t="n"/>
      <c r="H249" s="6" t="n"/>
    </row>
    <row r="250">
      <c r="A250" s="9" t="n"/>
      <c r="B250" s="36" t="n"/>
      <c r="C250" s="36" t="n"/>
      <c r="D250" s="36" t="n"/>
      <c r="E250" s="36" t="n"/>
      <c r="F250" s="10" t="n"/>
      <c r="G250" s="12" t="inlineStr">
        <is>
          <t>Date</t>
        </is>
      </c>
      <c r="H250" s="26" t="n"/>
    </row>
    <row r="251">
      <c r="A251" s="9" t="n"/>
      <c r="B251" s="36" t="n"/>
      <c r="C251" s="36" t="n"/>
      <c r="D251" s="36" t="n"/>
      <c r="E251" s="36" t="n"/>
      <c r="F251" s="10" t="n"/>
      <c r="G251" s="12" t="n"/>
      <c r="H251" s="26" t="n"/>
    </row>
    <row r="252">
      <c r="A252" s="5" t="inlineStr">
        <is>
          <t>Manager withdrawals</t>
        </is>
      </c>
      <c r="B252" s="6" t="n"/>
      <c r="C252" s="6" t="n"/>
      <c r="D252" s="6" t="n"/>
      <c r="E252" s="6" t="n"/>
      <c r="F252" s="6" t="n"/>
      <c r="G252" s="6" t="n"/>
      <c r="H252" s="6" t="n"/>
    </row>
    <row r="253">
      <c r="A253" s="7" t="inlineStr">
        <is>
          <t>Total withdrawn</t>
        </is>
      </c>
      <c r="B253" s="6" t="n"/>
      <c r="C253" s="7" t="inlineStr">
        <is>
          <t>Mgr A %</t>
        </is>
      </c>
      <c r="D253" s="7" t="inlineStr">
        <is>
          <t>Mgr A amount</t>
        </is>
      </c>
      <c r="E253" s="7" t="inlineStr">
        <is>
          <t>Mgr B %</t>
        </is>
      </c>
      <c r="F253" s="7" t="inlineStr">
        <is>
          <t>Mgr B amount</t>
        </is>
      </c>
      <c r="G253" s="7" t="inlineStr"/>
      <c r="H253" s="7" t="inlineStr"/>
    </row>
    <row r="254">
      <c r="A254" s="10" t="n"/>
      <c r="B254" s="37" t="n"/>
      <c r="C254" s="38" t="n"/>
      <c r="D254" s="18">
        <f>A254*C254</f>
        <v/>
      </c>
      <c r="E254" s="39">
        <f>1-C254</f>
        <v/>
      </c>
      <c r="F254" s="18">
        <f>A254*E254</f>
        <v/>
      </c>
      <c r="G254" s="26" t="n"/>
      <c r="H254" s="26" t="n"/>
    </row>
    <row r="255">
      <c r="A255" s="40" t="inlineStr">
        <is>
          <t>ENDING CAPITAL BALANCE</t>
        </is>
      </c>
      <c r="B255" s="2" t="n"/>
      <c r="C255" s="2" t="n"/>
      <c r="D255" s="2" t="n"/>
      <c r="E255" s="2" t="n"/>
      <c r="F255" s="41">
        <f>F245+F243+SUM(F247:F248)-SUM(F250:F251)-A254</f>
        <v/>
      </c>
      <c r="G255" s="42" t="inlineStr"/>
      <c r="H255" s="2" t="n"/>
    </row>
    <row r="257">
      <c r="A257" s="3" t="inlineStr">
        <is>
          <t>UTILITY FUND  —  July 2026</t>
        </is>
      </c>
      <c r="B257" s="4" t="n"/>
      <c r="C257" s="4" t="n"/>
      <c r="D257" s="4" t="n"/>
      <c r="E257" s="4" t="n"/>
      <c r="F257" s="4" t="n"/>
      <c r="G257" s="4" t="n"/>
      <c r="H257" s="4" t="n"/>
    </row>
    <row r="258">
      <c r="A258" s="5" t="inlineStr">
        <is>
          <t>Utility income (collected from tenants)</t>
        </is>
      </c>
      <c r="B258" s="6" t="n"/>
      <c r="C258" s="6" t="n"/>
      <c r="D258" s="6" t="n"/>
      <c r="E258" s="6" t="n"/>
      <c r="F258" s="6" t="n"/>
      <c r="G258" s="6" t="n"/>
      <c r="H258" s="6" t="n"/>
    </row>
    <row r="259">
      <c r="A259" s="7" t="inlineStr">
        <is>
          <t>Room</t>
        </is>
      </c>
      <c r="B259" s="7" t="inlineStr">
        <is>
          <t>Utility share</t>
        </is>
      </c>
      <c r="C259" s="7" t="inlineStr"/>
      <c r="D259" s="7" t="inlineStr"/>
      <c r="E259" s="7" t="inlineStr"/>
      <c r="F259" s="7" t="inlineStr"/>
      <c r="G259" s="7" t="inlineStr"/>
      <c r="H259" s="7" t="inlineStr"/>
    </row>
    <row r="260">
      <c r="A260" s="8" t="inlineStr">
        <is>
          <t>Room A</t>
        </is>
      </c>
      <c r="B260" s="18">
        <f>Accounting!C166</f>
        <v/>
      </c>
      <c r="C260" s="26" t="inlineStr"/>
      <c r="D260" s="26" t="inlineStr"/>
      <c r="E260" s="26" t="inlineStr"/>
      <c r="F260" s="26" t="inlineStr"/>
      <c r="G260" s="26" t="inlineStr"/>
      <c r="H260" s="26" t="inlineStr"/>
    </row>
    <row r="261">
      <c r="A261" s="8" t="inlineStr">
        <is>
          <t>Room B</t>
        </is>
      </c>
      <c r="B261" s="18">
        <f>Accounting!C167</f>
        <v/>
      </c>
      <c r="C261" s="26" t="inlineStr"/>
      <c r="D261" s="26" t="inlineStr"/>
      <c r="E261" s="26" t="inlineStr"/>
      <c r="F261" s="26" t="inlineStr"/>
      <c r="G261" s="26" t="inlineStr"/>
      <c r="H261" s="26" t="inlineStr"/>
    </row>
    <row r="262">
      <c r="A262" s="8" t="inlineStr">
        <is>
          <t>Room C</t>
        </is>
      </c>
      <c r="B262" s="18">
        <f>Accounting!C168</f>
        <v/>
      </c>
      <c r="C262" s="26" t="inlineStr"/>
      <c r="D262" s="26" t="inlineStr"/>
      <c r="E262" s="26" t="inlineStr"/>
      <c r="F262" s="26" t="inlineStr"/>
      <c r="G262" s="26" t="inlineStr"/>
      <c r="H262" s="26" t="inlineStr"/>
    </row>
    <row r="263">
      <c r="A263" s="31" t="inlineStr">
        <is>
          <t>Total utility income</t>
        </is>
      </c>
      <c r="B263" s="17">
        <f>SUM(B260:B262)</f>
        <v/>
      </c>
      <c r="C263" s="31" t="inlineStr"/>
      <c r="D263" s="31" t="inlineStr"/>
      <c r="E263" s="43" t="inlineStr">
        <is>
          <t>Date:</t>
        </is>
      </c>
      <c r="F263" s="44" t="n"/>
      <c r="G263" s="31" t="inlineStr"/>
      <c r="H263" s="31" t="inlineStr"/>
    </row>
    <row r="265">
      <c r="A265" s="11" t="inlineStr">
        <is>
          <t>Previous utility balance</t>
        </is>
      </c>
      <c r="B265" s="35" t="n"/>
      <c r="C265" s="35" t="n"/>
      <c r="D265" s="35" t="n"/>
      <c r="E265" s="35" t="n"/>
      <c r="F265" s="18">
        <f>F233</f>
        <v/>
      </c>
    </row>
    <row r="266">
      <c r="A266" s="5" t="inlineStr">
        <is>
          <t>Utility expenses (bill payments, fees, etc.)</t>
        </is>
      </c>
      <c r="B266" s="6" t="n"/>
      <c r="C266" s="6" t="n"/>
      <c r="D266" s="6" t="n"/>
      <c r="E266" s="6" t="n"/>
      <c r="F266" s="6" t="n"/>
      <c r="G266" s="6" t="n"/>
      <c r="H266" s="6" t="n"/>
    </row>
    <row r="267">
      <c r="A267" s="7" t="inlineStr">
        <is>
          <t>Reason / description</t>
        </is>
      </c>
      <c r="B267" s="6" t="n"/>
      <c r="C267" s="6" t="n"/>
      <c r="D267" s="6" t="n"/>
      <c r="E267" s="7" t="inlineStr">
        <is>
          <t>Amount</t>
        </is>
      </c>
      <c r="F267" s="7" t="inlineStr">
        <is>
          <t>Date</t>
        </is>
      </c>
      <c r="G267" s="6" t="n"/>
      <c r="H267" s="7" t="inlineStr"/>
    </row>
    <row r="268">
      <c r="A268" s="9" t="n"/>
      <c r="B268" s="36" t="n"/>
      <c r="C268" s="36" t="n"/>
      <c r="D268" s="36" t="n"/>
      <c r="E268" s="10" t="n"/>
      <c r="F268" s="12" t="n"/>
      <c r="G268" s="45" t="n"/>
      <c r="H268" s="26" t="n"/>
    </row>
    <row r="269">
      <c r="A269" s="9" t="n"/>
      <c r="B269" s="36" t="n"/>
      <c r="C269" s="36" t="n"/>
      <c r="D269" s="36" t="n"/>
      <c r="E269" s="10" t="n"/>
      <c r="F269" s="12" t="n"/>
      <c r="G269" s="45" t="n"/>
      <c r="H269" s="26" t="n"/>
    </row>
    <row r="270">
      <c r="A270" s="9" t="n"/>
      <c r="B270" s="36" t="n"/>
      <c r="C270" s="36" t="n"/>
      <c r="D270" s="36" t="n"/>
      <c r="E270" s="10" t="n"/>
      <c r="F270" s="12" t="n"/>
      <c r="G270" s="45" t="n"/>
      <c r="H270" s="26" t="n"/>
    </row>
    <row r="271">
      <c r="A271" s="28" t="inlineStr">
        <is>
          <t>Total expenses</t>
        </is>
      </c>
      <c r="B271" s="27" t="n"/>
      <c r="C271" s="27" t="n"/>
      <c r="D271" s="27" t="n"/>
      <c r="E271" s="17">
        <f>SUM(E268:E270)</f>
        <v/>
      </c>
      <c r="F271" s="31" t="inlineStr"/>
      <c r="G271" s="27" t="n"/>
      <c r="H271" s="31" t="inlineStr"/>
    </row>
    <row r="272">
      <c r="A272" s="40" t="inlineStr">
        <is>
          <t>ENDING UTILITY BALANCE</t>
        </is>
      </c>
      <c r="B272" s="2" t="n"/>
      <c r="C272" s="2" t="n"/>
      <c r="D272" s="2" t="n"/>
      <c r="E272" s="2" t="n"/>
      <c r="F272" s="41">
        <f>F265+B263-E271</f>
        <v/>
      </c>
      <c r="G272" s="42" t="inlineStr"/>
      <c r="H272" s="2" t="n"/>
    </row>
    <row r="275">
      <c r="A275" s="3" t="inlineStr">
        <is>
          <t>CAPITAL FUND  —  August 2026</t>
        </is>
      </c>
      <c r="B275" s="4" t="n"/>
      <c r="C275" s="4" t="n"/>
      <c r="D275" s="4" t="n"/>
      <c r="E275" s="4" t="n"/>
      <c r="F275" s="4" t="n"/>
      <c r="G275" s="4" t="n"/>
      <c r="H275" s="4" t="n"/>
    </row>
    <row r="276">
      <c r="A276" s="5" t="inlineStr">
        <is>
          <t>Income from rooms</t>
        </is>
      </c>
      <c r="B276" s="6" t="n"/>
      <c r="C276" s="6" t="n"/>
      <c r="D276" s="6" t="n"/>
      <c r="E276" s="6" t="n"/>
      <c r="F276" s="6" t="n"/>
      <c r="G276" s="6" t="n"/>
      <c r="H276" s="6" t="n"/>
    </row>
    <row r="277">
      <c r="A277" s="7" t="inlineStr">
        <is>
          <t>Room</t>
        </is>
      </c>
      <c r="B277" s="7" t="inlineStr">
        <is>
          <t>Tenant</t>
        </is>
      </c>
      <c r="C277" s="7" t="inlineStr">
        <is>
          <t>Rent</t>
        </is>
      </c>
      <c r="D277" s="7" t="inlineStr">
        <is>
          <t>Prev. overpay (-)</t>
        </is>
      </c>
      <c r="E277" s="7" t="inlineStr">
        <is>
          <t>Curr. overpay (+)</t>
        </is>
      </c>
      <c r="F277" s="7" t="inlineStr">
        <is>
          <t>Adjusted</t>
        </is>
      </c>
      <c r="G277" s="7" t="inlineStr"/>
      <c r="H277" s="7" t="inlineStr"/>
    </row>
    <row r="278">
      <c r="A278" s="8" t="inlineStr">
        <is>
          <t>Room A</t>
        </is>
      </c>
      <c r="B278" s="11">
        <f>Accounting!B174</f>
        <v/>
      </c>
      <c r="C278" s="18">
        <f>Accounting!B190</f>
        <v/>
      </c>
      <c r="D278" s="18">
        <f>Accounting!D190</f>
        <v/>
      </c>
      <c r="E278" s="18">
        <f>Accounting!G190</f>
        <v/>
      </c>
      <c r="F278" s="18">
        <f>C278-D278+E278</f>
        <v/>
      </c>
    </row>
    <row r="279">
      <c r="A279" s="8" t="inlineStr">
        <is>
          <t>Room B</t>
        </is>
      </c>
      <c r="B279" s="11">
        <f>Accounting!B175</f>
        <v/>
      </c>
      <c r="C279" s="18">
        <f>Accounting!B191</f>
        <v/>
      </c>
      <c r="D279" s="18">
        <f>Accounting!D191</f>
        <v/>
      </c>
      <c r="E279" s="18">
        <f>Accounting!G191</f>
        <v/>
      </c>
      <c r="F279" s="18">
        <f>C279-D279+E279</f>
        <v/>
      </c>
    </row>
    <row r="280">
      <c r="A280" s="8" t="inlineStr">
        <is>
          <t>Room C</t>
        </is>
      </c>
      <c r="B280" s="11">
        <f>Accounting!B176</f>
        <v/>
      </c>
      <c r="C280" s="18">
        <f>Accounting!B192</f>
        <v/>
      </c>
      <c r="D280" s="18">
        <f>Accounting!D192</f>
        <v/>
      </c>
      <c r="E280" s="18">
        <f>Accounting!G192</f>
        <v/>
      </c>
      <c r="F280" s="18">
        <f>C280-D280+E280</f>
        <v/>
      </c>
    </row>
    <row r="281">
      <c r="A281" s="19" t="inlineStr">
        <is>
          <t>Total</t>
        </is>
      </c>
      <c r="B281" s="27" t="n"/>
      <c r="C281" s="17">
        <f>SUM(C278:C280)</f>
        <v/>
      </c>
      <c r="D281" s="17">
        <f>SUM(D278:D280)</f>
        <v/>
      </c>
      <c r="E281" s="17">
        <f>SUM(E278:E280)</f>
        <v/>
      </c>
      <c r="F281" s="17">
        <f>SUM(F278:F280)</f>
        <v/>
      </c>
      <c r="G281" s="30" t="inlineStr">
        <is>
          <t>← rent before adj. / adjusted</t>
        </is>
      </c>
      <c r="H281" s="31" t="inlineStr"/>
    </row>
    <row r="282">
      <c r="A282" s="32" t="inlineStr">
        <is>
          <t>Adjusted rent income (added to fund)</t>
        </is>
      </c>
      <c r="B282" s="16" t="n"/>
      <c r="C282" s="16" t="n"/>
      <c r="D282" s="16" t="n"/>
      <c r="E282" s="16" t="n"/>
      <c r="F282" s="33">
        <f>F281</f>
        <v/>
      </c>
      <c r="G282" s="34" t="inlineStr">
        <is>
          <t>Date:</t>
        </is>
      </c>
      <c r="H282" s="12" t="n"/>
    </row>
    <row r="284">
      <c r="A284" s="11" t="inlineStr">
        <is>
          <t>Previous capital balance</t>
        </is>
      </c>
      <c r="B284" s="35" t="n"/>
      <c r="C284" s="35" t="n"/>
      <c r="D284" s="35" t="n"/>
      <c r="E284" s="35" t="n"/>
      <c r="F284" s="18">
        <f>F255</f>
        <v/>
      </c>
    </row>
    <row r="285">
      <c r="A285" s="5" t="inlineStr">
        <is>
          <t>Additional income</t>
        </is>
      </c>
      <c r="B285" s="6" t="n"/>
      <c r="C285" s="6" t="n"/>
      <c r="D285" s="6" t="n"/>
      <c r="E285" s="6" t="n"/>
      <c r="F285" s="6" t="n"/>
      <c r="G285" s="6" t="n"/>
      <c r="H285" s="6" t="n"/>
    </row>
    <row r="286">
      <c r="A286" s="9" t="n"/>
      <c r="B286" s="36" t="n"/>
      <c r="C286" s="36" t="n"/>
      <c r="D286" s="36" t="n"/>
      <c r="E286" s="36" t="n"/>
      <c r="F286" s="10" t="n"/>
      <c r="G286" s="12" t="inlineStr">
        <is>
          <t>Date</t>
        </is>
      </c>
      <c r="H286" s="26" t="n"/>
    </row>
    <row r="287">
      <c r="A287" s="9" t="n"/>
      <c r="B287" s="36" t="n"/>
      <c r="C287" s="36" t="n"/>
      <c r="D287" s="36" t="n"/>
      <c r="E287" s="36" t="n"/>
      <c r="F287" s="10" t="n"/>
      <c r="G287" s="12" t="n"/>
      <c r="H287" s="26" t="n"/>
    </row>
    <row r="288">
      <c r="A288" s="5" t="inlineStr">
        <is>
          <t>Additional expenses</t>
        </is>
      </c>
      <c r="B288" s="6" t="n"/>
      <c r="C288" s="6" t="n"/>
      <c r="D288" s="6" t="n"/>
      <c r="E288" s="6" t="n"/>
      <c r="F288" s="6" t="n"/>
      <c r="G288" s="6" t="n"/>
      <c r="H288" s="6" t="n"/>
    </row>
    <row r="289">
      <c r="A289" s="9" t="n"/>
      <c r="B289" s="36" t="n"/>
      <c r="C289" s="36" t="n"/>
      <c r="D289" s="36" t="n"/>
      <c r="E289" s="36" t="n"/>
      <c r="F289" s="10" t="n"/>
      <c r="G289" s="12" t="inlineStr">
        <is>
          <t>Date</t>
        </is>
      </c>
      <c r="H289" s="26" t="n"/>
    </row>
    <row r="290">
      <c r="A290" s="9" t="n"/>
      <c r="B290" s="36" t="n"/>
      <c r="C290" s="36" t="n"/>
      <c r="D290" s="36" t="n"/>
      <c r="E290" s="36" t="n"/>
      <c r="F290" s="10" t="n"/>
      <c r="G290" s="12" t="n"/>
      <c r="H290" s="26" t="n"/>
    </row>
    <row r="291">
      <c r="A291" s="5" t="inlineStr">
        <is>
          <t>Manager withdrawals</t>
        </is>
      </c>
      <c r="B291" s="6" t="n"/>
      <c r="C291" s="6" t="n"/>
      <c r="D291" s="6" t="n"/>
      <c r="E291" s="6" t="n"/>
      <c r="F291" s="6" t="n"/>
      <c r="G291" s="6" t="n"/>
      <c r="H291" s="6" t="n"/>
    </row>
    <row r="292">
      <c r="A292" s="7" t="inlineStr">
        <is>
          <t>Total withdrawn</t>
        </is>
      </c>
      <c r="B292" s="6" t="n"/>
      <c r="C292" s="7" t="inlineStr">
        <is>
          <t>Mgr A %</t>
        </is>
      </c>
      <c r="D292" s="7" t="inlineStr">
        <is>
          <t>Mgr A amount</t>
        </is>
      </c>
      <c r="E292" s="7" t="inlineStr">
        <is>
          <t>Mgr B %</t>
        </is>
      </c>
      <c r="F292" s="7" t="inlineStr">
        <is>
          <t>Mgr B amount</t>
        </is>
      </c>
      <c r="G292" s="7" t="inlineStr"/>
      <c r="H292" s="7" t="inlineStr"/>
    </row>
    <row r="293">
      <c r="A293" s="10" t="n"/>
      <c r="B293" s="37" t="n"/>
      <c r="C293" s="38" t="n"/>
      <c r="D293" s="18">
        <f>A293*C293</f>
        <v/>
      </c>
      <c r="E293" s="39">
        <f>1-C293</f>
        <v/>
      </c>
      <c r="F293" s="18">
        <f>A293*E293</f>
        <v/>
      </c>
      <c r="G293" s="26" t="n"/>
      <c r="H293" s="26" t="n"/>
    </row>
    <row r="294">
      <c r="A294" s="40" t="inlineStr">
        <is>
          <t>ENDING CAPITAL BALANCE</t>
        </is>
      </c>
      <c r="B294" s="2" t="n"/>
      <c r="C294" s="2" t="n"/>
      <c r="D294" s="2" t="n"/>
      <c r="E294" s="2" t="n"/>
      <c r="F294" s="41">
        <f>F284+F282+SUM(F286:F287)-SUM(F289:F290)-A293</f>
        <v/>
      </c>
      <c r="G294" s="42" t="inlineStr"/>
      <c r="H294" s="2" t="n"/>
    </row>
    <row r="296">
      <c r="A296" s="3" t="inlineStr">
        <is>
          <t>UTILITY FUND  —  August 2026</t>
        </is>
      </c>
      <c r="B296" s="4" t="n"/>
      <c r="C296" s="4" t="n"/>
      <c r="D296" s="4" t="n"/>
      <c r="E296" s="4" t="n"/>
      <c r="F296" s="4" t="n"/>
      <c r="G296" s="4" t="n"/>
      <c r="H296" s="4" t="n"/>
    </row>
    <row r="297">
      <c r="A297" s="5" t="inlineStr">
        <is>
          <t>Utility income (collected from tenants)</t>
        </is>
      </c>
      <c r="B297" s="6" t="n"/>
      <c r="C297" s="6" t="n"/>
      <c r="D297" s="6" t="n"/>
      <c r="E297" s="6" t="n"/>
      <c r="F297" s="6" t="n"/>
      <c r="G297" s="6" t="n"/>
      <c r="H297" s="6" t="n"/>
    </row>
    <row r="298">
      <c r="A298" s="7" t="inlineStr">
        <is>
          <t>Room</t>
        </is>
      </c>
      <c r="B298" s="7" t="inlineStr">
        <is>
          <t>Utility share</t>
        </is>
      </c>
      <c r="C298" s="7" t="inlineStr"/>
      <c r="D298" s="7" t="inlineStr"/>
      <c r="E298" s="7" t="inlineStr"/>
      <c r="F298" s="7" t="inlineStr"/>
      <c r="G298" s="7" t="inlineStr"/>
      <c r="H298" s="7" t="inlineStr"/>
    </row>
    <row r="299">
      <c r="A299" s="8" t="inlineStr">
        <is>
          <t>Room A</t>
        </is>
      </c>
      <c r="B299" s="18">
        <f>Accounting!C190</f>
        <v/>
      </c>
      <c r="C299" s="26" t="inlineStr"/>
      <c r="D299" s="26" t="inlineStr"/>
      <c r="E299" s="26" t="inlineStr"/>
      <c r="F299" s="26" t="inlineStr"/>
      <c r="G299" s="26" t="inlineStr"/>
      <c r="H299" s="26" t="inlineStr"/>
    </row>
    <row r="300">
      <c r="A300" s="8" t="inlineStr">
        <is>
          <t>Room B</t>
        </is>
      </c>
      <c r="B300" s="18">
        <f>Accounting!C191</f>
        <v/>
      </c>
      <c r="C300" s="26" t="inlineStr"/>
      <c r="D300" s="26" t="inlineStr"/>
      <c r="E300" s="26" t="inlineStr"/>
      <c r="F300" s="26" t="inlineStr"/>
      <c r="G300" s="26" t="inlineStr"/>
      <c r="H300" s="26" t="inlineStr"/>
    </row>
    <row r="301">
      <c r="A301" s="8" t="inlineStr">
        <is>
          <t>Room C</t>
        </is>
      </c>
      <c r="B301" s="18">
        <f>Accounting!C192</f>
        <v/>
      </c>
      <c r="C301" s="26" t="inlineStr"/>
      <c r="D301" s="26" t="inlineStr"/>
      <c r="E301" s="26" t="inlineStr"/>
      <c r="F301" s="26" t="inlineStr"/>
      <c r="G301" s="26" t="inlineStr"/>
      <c r="H301" s="26" t="inlineStr"/>
    </row>
    <row r="302">
      <c r="A302" s="31" t="inlineStr">
        <is>
          <t>Total utility income</t>
        </is>
      </c>
      <c r="B302" s="17">
        <f>SUM(B299:B301)</f>
        <v/>
      </c>
      <c r="C302" s="31" t="inlineStr"/>
      <c r="D302" s="31" t="inlineStr"/>
      <c r="E302" s="43" t="inlineStr">
        <is>
          <t>Date:</t>
        </is>
      </c>
      <c r="F302" s="44" t="n"/>
      <c r="G302" s="31" t="inlineStr"/>
      <c r="H302" s="31" t="inlineStr"/>
    </row>
    <row r="304">
      <c r="A304" s="11" t="inlineStr">
        <is>
          <t>Previous utility balance</t>
        </is>
      </c>
      <c r="B304" s="35" t="n"/>
      <c r="C304" s="35" t="n"/>
      <c r="D304" s="35" t="n"/>
      <c r="E304" s="35" t="n"/>
      <c r="F304" s="18">
        <f>F272</f>
        <v/>
      </c>
    </row>
    <row r="305">
      <c r="A305" s="5" t="inlineStr">
        <is>
          <t>Utility expenses (bill payments, fees, etc.)</t>
        </is>
      </c>
      <c r="B305" s="6" t="n"/>
      <c r="C305" s="6" t="n"/>
      <c r="D305" s="6" t="n"/>
      <c r="E305" s="6" t="n"/>
      <c r="F305" s="6" t="n"/>
      <c r="G305" s="6" t="n"/>
      <c r="H305" s="6" t="n"/>
    </row>
    <row r="306">
      <c r="A306" s="7" t="inlineStr">
        <is>
          <t>Reason / description</t>
        </is>
      </c>
      <c r="B306" s="6" t="n"/>
      <c r="C306" s="6" t="n"/>
      <c r="D306" s="6" t="n"/>
      <c r="E306" s="7" t="inlineStr">
        <is>
          <t>Amount</t>
        </is>
      </c>
      <c r="F306" s="7" t="inlineStr">
        <is>
          <t>Date</t>
        </is>
      </c>
      <c r="G306" s="6" t="n"/>
      <c r="H306" s="7" t="inlineStr"/>
    </row>
    <row r="307">
      <c r="A307" s="9" t="n"/>
      <c r="B307" s="36" t="n"/>
      <c r="C307" s="36" t="n"/>
      <c r="D307" s="36" t="n"/>
      <c r="E307" s="10" t="n"/>
      <c r="F307" s="12" t="n"/>
      <c r="G307" s="45" t="n"/>
      <c r="H307" s="26" t="n"/>
    </row>
    <row r="308">
      <c r="A308" s="9" t="n"/>
      <c r="B308" s="36" t="n"/>
      <c r="C308" s="36" t="n"/>
      <c r="D308" s="36" t="n"/>
      <c r="E308" s="10" t="n"/>
      <c r="F308" s="12" t="n"/>
      <c r="G308" s="45" t="n"/>
      <c r="H308" s="26" t="n"/>
    </row>
    <row r="309">
      <c r="A309" s="9" t="n"/>
      <c r="B309" s="36" t="n"/>
      <c r="C309" s="36" t="n"/>
      <c r="D309" s="36" t="n"/>
      <c r="E309" s="10" t="n"/>
      <c r="F309" s="12" t="n"/>
      <c r="G309" s="45" t="n"/>
      <c r="H309" s="26" t="n"/>
    </row>
    <row r="310">
      <c r="A310" s="28" t="inlineStr">
        <is>
          <t>Total expenses</t>
        </is>
      </c>
      <c r="B310" s="27" t="n"/>
      <c r="C310" s="27" t="n"/>
      <c r="D310" s="27" t="n"/>
      <c r="E310" s="17">
        <f>SUM(E307:E309)</f>
        <v/>
      </c>
      <c r="F310" s="31" t="inlineStr"/>
      <c r="G310" s="27" t="n"/>
      <c r="H310" s="31" t="inlineStr"/>
    </row>
    <row r="311">
      <c r="A311" s="40" t="inlineStr">
        <is>
          <t>ENDING UTILITY BALANCE</t>
        </is>
      </c>
      <c r="B311" s="2" t="n"/>
      <c r="C311" s="2" t="n"/>
      <c r="D311" s="2" t="n"/>
      <c r="E311" s="2" t="n"/>
      <c r="F311" s="41">
        <f>F304+B302-E310</f>
        <v/>
      </c>
      <c r="G311" s="42" t="inlineStr"/>
      <c r="H311" s="2" t="n"/>
    </row>
    <row r="314">
      <c r="A314" s="3" t="inlineStr">
        <is>
          <t>CAPITAL FUND  —  September 2026</t>
        </is>
      </c>
      <c r="B314" s="4" t="n"/>
      <c r="C314" s="4" t="n"/>
      <c r="D314" s="4" t="n"/>
      <c r="E314" s="4" t="n"/>
      <c r="F314" s="4" t="n"/>
      <c r="G314" s="4" t="n"/>
      <c r="H314" s="4" t="n"/>
    </row>
    <row r="315">
      <c r="A315" s="5" t="inlineStr">
        <is>
          <t>Income from rooms</t>
        </is>
      </c>
      <c r="B315" s="6" t="n"/>
      <c r="C315" s="6" t="n"/>
      <c r="D315" s="6" t="n"/>
      <c r="E315" s="6" t="n"/>
      <c r="F315" s="6" t="n"/>
      <c r="G315" s="6" t="n"/>
      <c r="H315" s="6" t="n"/>
    </row>
    <row r="316">
      <c r="A316" s="7" t="inlineStr">
        <is>
          <t>Room</t>
        </is>
      </c>
      <c r="B316" s="7" t="inlineStr">
        <is>
          <t>Tenant</t>
        </is>
      </c>
      <c r="C316" s="7" t="inlineStr">
        <is>
          <t>Rent</t>
        </is>
      </c>
      <c r="D316" s="7" t="inlineStr">
        <is>
          <t>Prev. overpay (-)</t>
        </is>
      </c>
      <c r="E316" s="7" t="inlineStr">
        <is>
          <t>Curr. overpay (+)</t>
        </is>
      </c>
      <c r="F316" s="7" t="inlineStr">
        <is>
          <t>Adjusted</t>
        </is>
      </c>
      <c r="G316" s="7" t="inlineStr"/>
      <c r="H316" s="7" t="inlineStr"/>
    </row>
    <row r="317">
      <c r="A317" s="8" t="inlineStr">
        <is>
          <t>Room A</t>
        </is>
      </c>
      <c r="B317" s="11">
        <f>Accounting!B198</f>
        <v/>
      </c>
      <c r="C317" s="18">
        <f>Accounting!B214</f>
        <v/>
      </c>
      <c r="D317" s="18">
        <f>Accounting!D214</f>
        <v/>
      </c>
      <c r="E317" s="18">
        <f>Accounting!G214</f>
        <v/>
      </c>
      <c r="F317" s="18">
        <f>C317-D317+E317</f>
        <v/>
      </c>
    </row>
    <row r="318">
      <c r="A318" s="8" t="inlineStr">
        <is>
          <t>Room B</t>
        </is>
      </c>
      <c r="B318" s="11">
        <f>Accounting!B199</f>
        <v/>
      </c>
      <c r="C318" s="18">
        <f>Accounting!B215</f>
        <v/>
      </c>
      <c r="D318" s="18">
        <f>Accounting!D215</f>
        <v/>
      </c>
      <c r="E318" s="18">
        <f>Accounting!G215</f>
        <v/>
      </c>
      <c r="F318" s="18">
        <f>C318-D318+E318</f>
        <v/>
      </c>
    </row>
    <row r="319">
      <c r="A319" s="8" t="inlineStr">
        <is>
          <t>Room C</t>
        </is>
      </c>
      <c r="B319" s="11">
        <f>Accounting!B200</f>
        <v/>
      </c>
      <c r="C319" s="18">
        <f>Accounting!B216</f>
        <v/>
      </c>
      <c r="D319" s="18">
        <f>Accounting!D216</f>
        <v/>
      </c>
      <c r="E319" s="18">
        <f>Accounting!G216</f>
        <v/>
      </c>
      <c r="F319" s="18">
        <f>C319-D319+E319</f>
        <v/>
      </c>
    </row>
    <row r="320">
      <c r="A320" s="19" t="inlineStr">
        <is>
          <t>Total</t>
        </is>
      </c>
      <c r="B320" s="27" t="n"/>
      <c r="C320" s="17">
        <f>SUM(C317:C319)</f>
        <v/>
      </c>
      <c r="D320" s="17">
        <f>SUM(D317:D319)</f>
        <v/>
      </c>
      <c r="E320" s="17">
        <f>SUM(E317:E319)</f>
        <v/>
      </c>
      <c r="F320" s="17">
        <f>SUM(F317:F319)</f>
        <v/>
      </c>
      <c r="G320" s="30" t="inlineStr">
        <is>
          <t>← rent before adj. / adjusted</t>
        </is>
      </c>
      <c r="H320" s="31" t="inlineStr"/>
    </row>
    <row r="321">
      <c r="A321" s="32" t="inlineStr">
        <is>
          <t>Adjusted rent income (added to fund)</t>
        </is>
      </c>
      <c r="B321" s="16" t="n"/>
      <c r="C321" s="16" t="n"/>
      <c r="D321" s="16" t="n"/>
      <c r="E321" s="16" t="n"/>
      <c r="F321" s="33">
        <f>F320</f>
        <v/>
      </c>
      <c r="G321" s="34" t="inlineStr">
        <is>
          <t>Date:</t>
        </is>
      </c>
      <c r="H321" s="12" t="n"/>
    </row>
    <row r="323">
      <c r="A323" s="11" t="inlineStr">
        <is>
          <t>Previous capital balance</t>
        </is>
      </c>
      <c r="B323" s="35" t="n"/>
      <c r="C323" s="35" t="n"/>
      <c r="D323" s="35" t="n"/>
      <c r="E323" s="35" t="n"/>
      <c r="F323" s="18">
        <f>F294</f>
        <v/>
      </c>
    </row>
    <row r="324">
      <c r="A324" s="5" t="inlineStr">
        <is>
          <t>Additional income</t>
        </is>
      </c>
      <c r="B324" s="6" t="n"/>
      <c r="C324" s="6" t="n"/>
      <c r="D324" s="6" t="n"/>
      <c r="E324" s="6" t="n"/>
      <c r="F324" s="6" t="n"/>
      <c r="G324" s="6" t="n"/>
      <c r="H324" s="6" t="n"/>
    </row>
    <row r="325">
      <c r="A325" s="9" t="n"/>
      <c r="B325" s="36" t="n"/>
      <c r="C325" s="36" t="n"/>
      <c r="D325" s="36" t="n"/>
      <c r="E325" s="36" t="n"/>
      <c r="F325" s="10" t="n"/>
      <c r="G325" s="12" t="inlineStr">
        <is>
          <t>Date</t>
        </is>
      </c>
      <c r="H325" s="26" t="n"/>
    </row>
    <row r="326">
      <c r="A326" s="9" t="n"/>
      <c r="B326" s="36" t="n"/>
      <c r="C326" s="36" t="n"/>
      <c r="D326" s="36" t="n"/>
      <c r="E326" s="36" t="n"/>
      <c r="F326" s="10" t="n"/>
      <c r="G326" s="12" t="n"/>
      <c r="H326" s="26" t="n"/>
    </row>
    <row r="327">
      <c r="A327" s="5" t="inlineStr">
        <is>
          <t>Additional expenses</t>
        </is>
      </c>
      <c r="B327" s="6" t="n"/>
      <c r="C327" s="6" t="n"/>
      <c r="D327" s="6" t="n"/>
      <c r="E327" s="6" t="n"/>
      <c r="F327" s="6" t="n"/>
      <c r="G327" s="6" t="n"/>
      <c r="H327" s="6" t="n"/>
    </row>
    <row r="328">
      <c r="A328" s="9" t="n"/>
      <c r="B328" s="36" t="n"/>
      <c r="C328" s="36" t="n"/>
      <c r="D328" s="36" t="n"/>
      <c r="E328" s="36" t="n"/>
      <c r="F328" s="10" t="n"/>
      <c r="G328" s="12" t="inlineStr">
        <is>
          <t>Date</t>
        </is>
      </c>
      <c r="H328" s="26" t="n"/>
    </row>
    <row r="329">
      <c r="A329" s="9" t="n"/>
      <c r="B329" s="36" t="n"/>
      <c r="C329" s="36" t="n"/>
      <c r="D329" s="36" t="n"/>
      <c r="E329" s="36" t="n"/>
      <c r="F329" s="10" t="n"/>
      <c r="G329" s="12" t="n"/>
      <c r="H329" s="26" t="n"/>
    </row>
    <row r="330">
      <c r="A330" s="5" t="inlineStr">
        <is>
          <t>Manager withdrawals</t>
        </is>
      </c>
      <c r="B330" s="6" t="n"/>
      <c r="C330" s="6" t="n"/>
      <c r="D330" s="6" t="n"/>
      <c r="E330" s="6" t="n"/>
      <c r="F330" s="6" t="n"/>
      <c r="G330" s="6" t="n"/>
      <c r="H330" s="6" t="n"/>
    </row>
    <row r="331">
      <c r="A331" s="7" t="inlineStr">
        <is>
          <t>Total withdrawn</t>
        </is>
      </c>
      <c r="B331" s="6" t="n"/>
      <c r="C331" s="7" t="inlineStr">
        <is>
          <t>Mgr A %</t>
        </is>
      </c>
      <c r="D331" s="7" t="inlineStr">
        <is>
          <t>Mgr A amount</t>
        </is>
      </c>
      <c r="E331" s="7" t="inlineStr">
        <is>
          <t>Mgr B %</t>
        </is>
      </c>
      <c r="F331" s="7" t="inlineStr">
        <is>
          <t>Mgr B amount</t>
        </is>
      </c>
      <c r="G331" s="7" t="inlineStr"/>
      <c r="H331" s="7" t="inlineStr"/>
    </row>
    <row r="332">
      <c r="A332" s="10" t="n"/>
      <c r="B332" s="37" t="n"/>
      <c r="C332" s="38" t="n"/>
      <c r="D332" s="18">
        <f>A332*C332</f>
        <v/>
      </c>
      <c r="E332" s="39">
        <f>1-C332</f>
        <v/>
      </c>
      <c r="F332" s="18">
        <f>A332*E332</f>
        <v/>
      </c>
      <c r="G332" s="26" t="n"/>
      <c r="H332" s="26" t="n"/>
    </row>
    <row r="333">
      <c r="A333" s="40" t="inlineStr">
        <is>
          <t>ENDING CAPITAL BALANCE</t>
        </is>
      </c>
      <c r="B333" s="2" t="n"/>
      <c r="C333" s="2" t="n"/>
      <c r="D333" s="2" t="n"/>
      <c r="E333" s="2" t="n"/>
      <c r="F333" s="41">
        <f>F323+F321+SUM(F325:F326)-SUM(F328:F329)-A332</f>
        <v/>
      </c>
      <c r="G333" s="42" t="inlineStr"/>
      <c r="H333" s="2" t="n"/>
    </row>
    <row r="335">
      <c r="A335" s="3" t="inlineStr">
        <is>
          <t>UTILITY FUND  —  September 2026</t>
        </is>
      </c>
      <c r="B335" s="4" t="n"/>
      <c r="C335" s="4" t="n"/>
      <c r="D335" s="4" t="n"/>
      <c r="E335" s="4" t="n"/>
      <c r="F335" s="4" t="n"/>
      <c r="G335" s="4" t="n"/>
      <c r="H335" s="4" t="n"/>
    </row>
    <row r="336">
      <c r="A336" s="5" t="inlineStr">
        <is>
          <t>Utility income (collected from tenants)</t>
        </is>
      </c>
      <c r="B336" s="6" t="n"/>
      <c r="C336" s="6" t="n"/>
      <c r="D336" s="6" t="n"/>
      <c r="E336" s="6" t="n"/>
      <c r="F336" s="6" t="n"/>
      <c r="G336" s="6" t="n"/>
      <c r="H336" s="6" t="n"/>
    </row>
    <row r="337">
      <c r="A337" s="7" t="inlineStr">
        <is>
          <t>Room</t>
        </is>
      </c>
      <c r="B337" s="7" t="inlineStr">
        <is>
          <t>Utility share</t>
        </is>
      </c>
      <c r="C337" s="7" t="inlineStr"/>
      <c r="D337" s="7" t="inlineStr"/>
      <c r="E337" s="7" t="inlineStr"/>
      <c r="F337" s="7" t="inlineStr"/>
      <c r="G337" s="7" t="inlineStr"/>
      <c r="H337" s="7" t="inlineStr"/>
    </row>
    <row r="338">
      <c r="A338" s="8" t="inlineStr">
        <is>
          <t>Room A</t>
        </is>
      </c>
      <c r="B338" s="18">
        <f>Accounting!C214</f>
        <v/>
      </c>
      <c r="C338" s="26" t="inlineStr"/>
      <c r="D338" s="26" t="inlineStr"/>
      <c r="E338" s="26" t="inlineStr"/>
      <c r="F338" s="26" t="inlineStr"/>
      <c r="G338" s="26" t="inlineStr"/>
      <c r="H338" s="26" t="inlineStr"/>
    </row>
    <row r="339">
      <c r="A339" s="8" t="inlineStr">
        <is>
          <t>Room B</t>
        </is>
      </c>
      <c r="B339" s="18">
        <f>Accounting!C215</f>
        <v/>
      </c>
      <c r="C339" s="26" t="inlineStr"/>
      <c r="D339" s="26" t="inlineStr"/>
      <c r="E339" s="26" t="inlineStr"/>
      <c r="F339" s="26" t="inlineStr"/>
      <c r="G339" s="26" t="inlineStr"/>
      <c r="H339" s="26" t="inlineStr"/>
    </row>
    <row r="340">
      <c r="A340" s="8" t="inlineStr">
        <is>
          <t>Room C</t>
        </is>
      </c>
      <c r="B340" s="18">
        <f>Accounting!C216</f>
        <v/>
      </c>
      <c r="C340" s="26" t="inlineStr"/>
      <c r="D340" s="26" t="inlineStr"/>
      <c r="E340" s="26" t="inlineStr"/>
      <c r="F340" s="26" t="inlineStr"/>
      <c r="G340" s="26" t="inlineStr"/>
      <c r="H340" s="26" t="inlineStr"/>
    </row>
    <row r="341">
      <c r="A341" s="31" t="inlineStr">
        <is>
          <t>Total utility income</t>
        </is>
      </c>
      <c r="B341" s="17">
        <f>SUM(B338:B340)</f>
        <v/>
      </c>
      <c r="C341" s="31" t="inlineStr"/>
      <c r="D341" s="31" t="inlineStr"/>
      <c r="E341" s="43" t="inlineStr">
        <is>
          <t>Date:</t>
        </is>
      </c>
      <c r="F341" s="44" t="n"/>
      <c r="G341" s="31" t="inlineStr"/>
      <c r="H341" s="31" t="inlineStr"/>
    </row>
    <row r="343">
      <c r="A343" s="11" t="inlineStr">
        <is>
          <t>Previous utility balance</t>
        </is>
      </c>
      <c r="B343" s="35" t="n"/>
      <c r="C343" s="35" t="n"/>
      <c r="D343" s="35" t="n"/>
      <c r="E343" s="35" t="n"/>
      <c r="F343" s="18">
        <f>F311</f>
        <v/>
      </c>
    </row>
    <row r="344">
      <c r="A344" s="5" t="inlineStr">
        <is>
          <t>Utility expenses (bill payments, fees, etc.)</t>
        </is>
      </c>
      <c r="B344" s="6" t="n"/>
      <c r="C344" s="6" t="n"/>
      <c r="D344" s="6" t="n"/>
      <c r="E344" s="6" t="n"/>
      <c r="F344" s="6" t="n"/>
      <c r="G344" s="6" t="n"/>
      <c r="H344" s="6" t="n"/>
    </row>
    <row r="345">
      <c r="A345" s="7" t="inlineStr">
        <is>
          <t>Reason / description</t>
        </is>
      </c>
      <c r="B345" s="6" t="n"/>
      <c r="C345" s="6" t="n"/>
      <c r="D345" s="6" t="n"/>
      <c r="E345" s="7" t="inlineStr">
        <is>
          <t>Amount</t>
        </is>
      </c>
      <c r="F345" s="7" t="inlineStr">
        <is>
          <t>Date</t>
        </is>
      </c>
      <c r="G345" s="6" t="n"/>
      <c r="H345" s="7" t="inlineStr"/>
    </row>
    <row r="346">
      <c r="A346" s="9" t="n"/>
      <c r="B346" s="36" t="n"/>
      <c r="C346" s="36" t="n"/>
      <c r="D346" s="36" t="n"/>
      <c r="E346" s="10" t="n"/>
      <c r="F346" s="12" t="n"/>
      <c r="G346" s="45" t="n"/>
      <c r="H346" s="26" t="n"/>
    </row>
    <row r="347">
      <c r="A347" s="9" t="n"/>
      <c r="B347" s="36" t="n"/>
      <c r="C347" s="36" t="n"/>
      <c r="D347" s="36" t="n"/>
      <c r="E347" s="10" t="n"/>
      <c r="F347" s="12" t="n"/>
      <c r="G347" s="45" t="n"/>
      <c r="H347" s="26" t="n"/>
    </row>
    <row r="348">
      <c r="A348" s="9" t="n"/>
      <c r="B348" s="36" t="n"/>
      <c r="C348" s="36" t="n"/>
      <c r="D348" s="36" t="n"/>
      <c r="E348" s="10" t="n"/>
      <c r="F348" s="12" t="n"/>
      <c r="G348" s="45" t="n"/>
      <c r="H348" s="26" t="n"/>
    </row>
    <row r="349">
      <c r="A349" s="28" t="inlineStr">
        <is>
          <t>Total expenses</t>
        </is>
      </c>
      <c r="B349" s="27" t="n"/>
      <c r="C349" s="27" t="n"/>
      <c r="D349" s="27" t="n"/>
      <c r="E349" s="17">
        <f>SUM(E346:E348)</f>
        <v/>
      </c>
      <c r="F349" s="31" t="inlineStr"/>
      <c r="G349" s="27" t="n"/>
      <c r="H349" s="31" t="inlineStr"/>
    </row>
    <row r="350">
      <c r="A350" s="40" t="inlineStr">
        <is>
          <t>ENDING UTILITY BALANCE</t>
        </is>
      </c>
      <c r="B350" s="2" t="n"/>
      <c r="C350" s="2" t="n"/>
      <c r="D350" s="2" t="n"/>
      <c r="E350" s="2" t="n"/>
      <c r="F350" s="41">
        <f>F343+B341-E349</f>
        <v/>
      </c>
      <c r="G350" s="42" t="inlineStr"/>
      <c r="H350" s="2" t="n"/>
    </row>
    <row r="353">
      <c r="A353" s="3" t="inlineStr">
        <is>
          <t>CAPITAL FUND  —  October 2026</t>
        </is>
      </c>
      <c r="B353" s="4" t="n"/>
      <c r="C353" s="4" t="n"/>
      <c r="D353" s="4" t="n"/>
      <c r="E353" s="4" t="n"/>
      <c r="F353" s="4" t="n"/>
      <c r="G353" s="4" t="n"/>
      <c r="H353" s="4" t="n"/>
    </row>
    <row r="354">
      <c r="A354" s="5" t="inlineStr">
        <is>
          <t>Income from rooms</t>
        </is>
      </c>
      <c r="B354" s="6" t="n"/>
      <c r="C354" s="6" t="n"/>
      <c r="D354" s="6" t="n"/>
      <c r="E354" s="6" t="n"/>
      <c r="F354" s="6" t="n"/>
      <c r="G354" s="6" t="n"/>
      <c r="H354" s="6" t="n"/>
    </row>
    <row r="355">
      <c r="A355" s="7" t="inlineStr">
        <is>
          <t>Room</t>
        </is>
      </c>
      <c r="B355" s="7" t="inlineStr">
        <is>
          <t>Tenant</t>
        </is>
      </c>
      <c r="C355" s="7" t="inlineStr">
        <is>
          <t>Rent</t>
        </is>
      </c>
      <c r="D355" s="7" t="inlineStr">
        <is>
          <t>Prev. overpay (-)</t>
        </is>
      </c>
      <c r="E355" s="7" t="inlineStr">
        <is>
          <t>Curr. overpay (+)</t>
        </is>
      </c>
      <c r="F355" s="7" t="inlineStr">
        <is>
          <t>Adjusted</t>
        </is>
      </c>
      <c r="G355" s="7" t="inlineStr"/>
      <c r="H355" s="7" t="inlineStr"/>
    </row>
    <row r="356">
      <c r="A356" s="8" t="inlineStr">
        <is>
          <t>Room A</t>
        </is>
      </c>
      <c r="B356" s="11">
        <f>Accounting!B222</f>
        <v/>
      </c>
      <c r="C356" s="18">
        <f>Accounting!B238</f>
        <v/>
      </c>
      <c r="D356" s="18">
        <f>Accounting!D238</f>
        <v/>
      </c>
      <c r="E356" s="18">
        <f>Accounting!G238</f>
        <v/>
      </c>
      <c r="F356" s="18">
        <f>C356-D356+E356</f>
        <v/>
      </c>
    </row>
    <row r="357">
      <c r="A357" s="8" t="inlineStr">
        <is>
          <t>Room B</t>
        </is>
      </c>
      <c r="B357" s="11">
        <f>Accounting!B223</f>
        <v/>
      </c>
      <c r="C357" s="18">
        <f>Accounting!B239</f>
        <v/>
      </c>
      <c r="D357" s="18">
        <f>Accounting!D239</f>
        <v/>
      </c>
      <c r="E357" s="18">
        <f>Accounting!G239</f>
        <v/>
      </c>
      <c r="F357" s="18">
        <f>C357-D357+E357</f>
        <v/>
      </c>
    </row>
    <row r="358">
      <c r="A358" s="8" t="inlineStr">
        <is>
          <t>Room C</t>
        </is>
      </c>
      <c r="B358" s="11">
        <f>Accounting!B224</f>
        <v/>
      </c>
      <c r="C358" s="18">
        <f>Accounting!B240</f>
        <v/>
      </c>
      <c r="D358" s="18">
        <f>Accounting!D240</f>
        <v/>
      </c>
      <c r="E358" s="18">
        <f>Accounting!G240</f>
        <v/>
      </c>
      <c r="F358" s="18">
        <f>C358-D358+E358</f>
        <v/>
      </c>
    </row>
    <row r="359">
      <c r="A359" s="19" t="inlineStr">
        <is>
          <t>Total</t>
        </is>
      </c>
      <c r="B359" s="27" t="n"/>
      <c r="C359" s="17">
        <f>SUM(C356:C358)</f>
        <v/>
      </c>
      <c r="D359" s="17">
        <f>SUM(D356:D358)</f>
        <v/>
      </c>
      <c r="E359" s="17">
        <f>SUM(E356:E358)</f>
        <v/>
      </c>
      <c r="F359" s="17">
        <f>SUM(F356:F358)</f>
        <v/>
      </c>
      <c r="G359" s="30" t="inlineStr">
        <is>
          <t>← rent before adj. / adjusted</t>
        </is>
      </c>
      <c r="H359" s="31" t="inlineStr"/>
    </row>
    <row r="360">
      <c r="A360" s="32" t="inlineStr">
        <is>
          <t>Adjusted rent income (added to fund)</t>
        </is>
      </c>
      <c r="B360" s="16" t="n"/>
      <c r="C360" s="16" t="n"/>
      <c r="D360" s="16" t="n"/>
      <c r="E360" s="16" t="n"/>
      <c r="F360" s="33">
        <f>F359</f>
        <v/>
      </c>
      <c r="G360" s="34" t="inlineStr">
        <is>
          <t>Date:</t>
        </is>
      </c>
      <c r="H360" s="12" t="n"/>
    </row>
    <row r="362">
      <c r="A362" s="11" t="inlineStr">
        <is>
          <t>Previous capital balance</t>
        </is>
      </c>
      <c r="B362" s="35" t="n"/>
      <c r="C362" s="35" t="n"/>
      <c r="D362" s="35" t="n"/>
      <c r="E362" s="35" t="n"/>
      <c r="F362" s="18">
        <f>F333</f>
        <v/>
      </c>
    </row>
    <row r="363">
      <c r="A363" s="5" t="inlineStr">
        <is>
          <t>Additional income</t>
        </is>
      </c>
      <c r="B363" s="6" t="n"/>
      <c r="C363" s="6" t="n"/>
      <c r="D363" s="6" t="n"/>
      <c r="E363" s="6" t="n"/>
      <c r="F363" s="6" t="n"/>
      <c r="G363" s="6" t="n"/>
      <c r="H363" s="6" t="n"/>
    </row>
    <row r="364">
      <c r="A364" s="9" t="n"/>
      <c r="B364" s="36" t="n"/>
      <c r="C364" s="36" t="n"/>
      <c r="D364" s="36" t="n"/>
      <c r="E364" s="36" t="n"/>
      <c r="F364" s="10" t="n"/>
      <c r="G364" s="12" t="inlineStr">
        <is>
          <t>Date</t>
        </is>
      </c>
      <c r="H364" s="26" t="n"/>
    </row>
    <row r="365">
      <c r="A365" s="9" t="n"/>
      <c r="B365" s="36" t="n"/>
      <c r="C365" s="36" t="n"/>
      <c r="D365" s="36" t="n"/>
      <c r="E365" s="36" t="n"/>
      <c r="F365" s="10" t="n"/>
      <c r="G365" s="12" t="n"/>
      <c r="H365" s="26" t="n"/>
    </row>
    <row r="366">
      <c r="A366" s="5" t="inlineStr">
        <is>
          <t>Additional expenses</t>
        </is>
      </c>
      <c r="B366" s="6" t="n"/>
      <c r="C366" s="6" t="n"/>
      <c r="D366" s="6" t="n"/>
      <c r="E366" s="6" t="n"/>
      <c r="F366" s="6" t="n"/>
      <c r="G366" s="6" t="n"/>
      <c r="H366" s="6" t="n"/>
    </row>
    <row r="367">
      <c r="A367" s="9" t="n"/>
      <c r="B367" s="36" t="n"/>
      <c r="C367" s="36" t="n"/>
      <c r="D367" s="36" t="n"/>
      <c r="E367" s="36" t="n"/>
      <c r="F367" s="10" t="n"/>
      <c r="G367" s="12" t="inlineStr">
        <is>
          <t>Date</t>
        </is>
      </c>
      <c r="H367" s="26" t="n"/>
    </row>
    <row r="368">
      <c r="A368" s="9" t="n"/>
      <c r="B368" s="36" t="n"/>
      <c r="C368" s="36" t="n"/>
      <c r="D368" s="36" t="n"/>
      <c r="E368" s="36" t="n"/>
      <c r="F368" s="10" t="n"/>
      <c r="G368" s="12" t="n"/>
      <c r="H368" s="26" t="n"/>
    </row>
    <row r="369">
      <c r="A369" s="5" t="inlineStr">
        <is>
          <t>Manager withdrawals</t>
        </is>
      </c>
      <c r="B369" s="6" t="n"/>
      <c r="C369" s="6" t="n"/>
      <c r="D369" s="6" t="n"/>
      <c r="E369" s="6" t="n"/>
      <c r="F369" s="6" t="n"/>
      <c r="G369" s="6" t="n"/>
      <c r="H369" s="6" t="n"/>
    </row>
    <row r="370">
      <c r="A370" s="7" t="inlineStr">
        <is>
          <t>Total withdrawn</t>
        </is>
      </c>
      <c r="B370" s="6" t="n"/>
      <c r="C370" s="7" t="inlineStr">
        <is>
          <t>Mgr A %</t>
        </is>
      </c>
      <c r="D370" s="7" t="inlineStr">
        <is>
          <t>Mgr A amount</t>
        </is>
      </c>
      <c r="E370" s="7" t="inlineStr">
        <is>
          <t>Mgr B %</t>
        </is>
      </c>
      <c r="F370" s="7" t="inlineStr">
        <is>
          <t>Mgr B amount</t>
        </is>
      </c>
      <c r="G370" s="7" t="inlineStr"/>
      <c r="H370" s="7" t="inlineStr"/>
    </row>
    <row r="371">
      <c r="A371" s="10" t="n"/>
      <c r="B371" s="37" t="n"/>
      <c r="C371" s="38" t="n"/>
      <c r="D371" s="18">
        <f>A371*C371</f>
        <v/>
      </c>
      <c r="E371" s="39">
        <f>1-C371</f>
        <v/>
      </c>
      <c r="F371" s="18">
        <f>A371*E371</f>
        <v/>
      </c>
      <c r="G371" s="26" t="n"/>
      <c r="H371" s="26" t="n"/>
    </row>
    <row r="372">
      <c r="A372" s="40" t="inlineStr">
        <is>
          <t>ENDING CAPITAL BALANCE</t>
        </is>
      </c>
      <c r="B372" s="2" t="n"/>
      <c r="C372" s="2" t="n"/>
      <c r="D372" s="2" t="n"/>
      <c r="E372" s="2" t="n"/>
      <c r="F372" s="41">
        <f>F362+F360+SUM(F364:F365)-SUM(F367:F368)-A371</f>
        <v/>
      </c>
      <c r="G372" s="42" t="inlineStr"/>
      <c r="H372" s="2" t="n"/>
    </row>
    <row r="374">
      <c r="A374" s="3" t="inlineStr">
        <is>
          <t>UTILITY FUND  —  October 2026</t>
        </is>
      </c>
      <c r="B374" s="4" t="n"/>
      <c r="C374" s="4" t="n"/>
      <c r="D374" s="4" t="n"/>
      <c r="E374" s="4" t="n"/>
      <c r="F374" s="4" t="n"/>
      <c r="G374" s="4" t="n"/>
      <c r="H374" s="4" t="n"/>
    </row>
    <row r="375">
      <c r="A375" s="5" t="inlineStr">
        <is>
          <t>Utility income (collected from tenants)</t>
        </is>
      </c>
      <c r="B375" s="6" t="n"/>
      <c r="C375" s="6" t="n"/>
      <c r="D375" s="6" t="n"/>
      <c r="E375" s="6" t="n"/>
      <c r="F375" s="6" t="n"/>
      <c r="G375" s="6" t="n"/>
      <c r="H375" s="6" t="n"/>
    </row>
    <row r="376">
      <c r="A376" s="7" t="inlineStr">
        <is>
          <t>Room</t>
        </is>
      </c>
      <c r="B376" s="7" t="inlineStr">
        <is>
          <t>Utility share</t>
        </is>
      </c>
      <c r="C376" s="7" t="inlineStr"/>
      <c r="D376" s="7" t="inlineStr"/>
      <c r="E376" s="7" t="inlineStr"/>
      <c r="F376" s="7" t="inlineStr"/>
      <c r="G376" s="7" t="inlineStr"/>
      <c r="H376" s="7" t="inlineStr"/>
    </row>
    <row r="377">
      <c r="A377" s="8" t="inlineStr">
        <is>
          <t>Room A</t>
        </is>
      </c>
      <c r="B377" s="18">
        <f>Accounting!C238</f>
        <v/>
      </c>
      <c r="C377" s="26" t="inlineStr"/>
      <c r="D377" s="26" t="inlineStr"/>
      <c r="E377" s="26" t="inlineStr"/>
      <c r="F377" s="26" t="inlineStr"/>
      <c r="G377" s="26" t="inlineStr"/>
      <c r="H377" s="26" t="inlineStr"/>
    </row>
    <row r="378">
      <c r="A378" s="8" t="inlineStr">
        <is>
          <t>Room B</t>
        </is>
      </c>
      <c r="B378" s="18">
        <f>Accounting!C239</f>
        <v/>
      </c>
      <c r="C378" s="26" t="inlineStr"/>
      <c r="D378" s="26" t="inlineStr"/>
      <c r="E378" s="26" t="inlineStr"/>
      <c r="F378" s="26" t="inlineStr"/>
      <c r="G378" s="26" t="inlineStr"/>
      <c r="H378" s="26" t="inlineStr"/>
    </row>
    <row r="379">
      <c r="A379" s="8" t="inlineStr">
        <is>
          <t>Room C</t>
        </is>
      </c>
      <c r="B379" s="18">
        <f>Accounting!C240</f>
        <v/>
      </c>
      <c r="C379" s="26" t="inlineStr"/>
      <c r="D379" s="26" t="inlineStr"/>
      <c r="E379" s="26" t="inlineStr"/>
      <c r="F379" s="26" t="inlineStr"/>
      <c r="G379" s="26" t="inlineStr"/>
      <c r="H379" s="26" t="inlineStr"/>
    </row>
    <row r="380">
      <c r="A380" s="31" t="inlineStr">
        <is>
          <t>Total utility income</t>
        </is>
      </c>
      <c r="B380" s="17">
        <f>SUM(B377:B379)</f>
        <v/>
      </c>
      <c r="C380" s="31" t="inlineStr"/>
      <c r="D380" s="31" t="inlineStr"/>
      <c r="E380" s="43" t="inlineStr">
        <is>
          <t>Date:</t>
        </is>
      </c>
      <c r="F380" s="44" t="n"/>
      <c r="G380" s="31" t="inlineStr"/>
      <c r="H380" s="31" t="inlineStr"/>
    </row>
    <row r="382">
      <c r="A382" s="11" t="inlineStr">
        <is>
          <t>Previous utility balance</t>
        </is>
      </c>
      <c r="B382" s="35" t="n"/>
      <c r="C382" s="35" t="n"/>
      <c r="D382" s="35" t="n"/>
      <c r="E382" s="35" t="n"/>
      <c r="F382" s="18">
        <f>F350</f>
        <v/>
      </c>
    </row>
    <row r="383">
      <c r="A383" s="5" t="inlineStr">
        <is>
          <t>Utility expenses (bill payments, fees, etc.)</t>
        </is>
      </c>
      <c r="B383" s="6" t="n"/>
      <c r="C383" s="6" t="n"/>
      <c r="D383" s="6" t="n"/>
      <c r="E383" s="6" t="n"/>
      <c r="F383" s="6" t="n"/>
      <c r="G383" s="6" t="n"/>
      <c r="H383" s="6" t="n"/>
    </row>
    <row r="384">
      <c r="A384" s="7" t="inlineStr">
        <is>
          <t>Reason / description</t>
        </is>
      </c>
      <c r="B384" s="6" t="n"/>
      <c r="C384" s="6" t="n"/>
      <c r="D384" s="6" t="n"/>
      <c r="E384" s="7" t="inlineStr">
        <is>
          <t>Amount</t>
        </is>
      </c>
      <c r="F384" s="7" t="inlineStr">
        <is>
          <t>Date</t>
        </is>
      </c>
      <c r="G384" s="6" t="n"/>
      <c r="H384" s="7" t="inlineStr"/>
    </row>
    <row r="385">
      <c r="A385" s="9" t="n"/>
      <c r="B385" s="36" t="n"/>
      <c r="C385" s="36" t="n"/>
      <c r="D385" s="36" t="n"/>
      <c r="E385" s="10" t="n"/>
      <c r="F385" s="12" t="n"/>
      <c r="G385" s="45" t="n"/>
      <c r="H385" s="26" t="n"/>
    </row>
    <row r="386">
      <c r="A386" s="9" t="n"/>
      <c r="B386" s="36" t="n"/>
      <c r="C386" s="36" t="n"/>
      <c r="D386" s="36" t="n"/>
      <c r="E386" s="10" t="n"/>
      <c r="F386" s="12" t="n"/>
      <c r="G386" s="45" t="n"/>
      <c r="H386" s="26" t="n"/>
    </row>
    <row r="387">
      <c r="A387" s="9" t="n"/>
      <c r="B387" s="36" t="n"/>
      <c r="C387" s="36" t="n"/>
      <c r="D387" s="36" t="n"/>
      <c r="E387" s="10" t="n"/>
      <c r="F387" s="12" t="n"/>
      <c r="G387" s="45" t="n"/>
      <c r="H387" s="26" t="n"/>
    </row>
    <row r="388">
      <c r="A388" s="28" t="inlineStr">
        <is>
          <t>Total expenses</t>
        </is>
      </c>
      <c r="B388" s="27" t="n"/>
      <c r="C388" s="27" t="n"/>
      <c r="D388" s="27" t="n"/>
      <c r="E388" s="17">
        <f>SUM(E385:E387)</f>
        <v/>
      </c>
      <c r="F388" s="31" t="inlineStr"/>
      <c r="G388" s="27" t="n"/>
      <c r="H388" s="31" t="inlineStr"/>
    </row>
    <row r="389">
      <c r="A389" s="40" t="inlineStr">
        <is>
          <t>ENDING UTILITY BALANCE</t>
        </is>
      </c>
      <c r="B389" s="2" t="n"/>
      <c r="C389" s="2" t="n"/>
      <c r="D389" s="2" t="n"/>
      <c r="E389" s="2" t="n"/>
      <c r="F389" s="41">
        <f>F382+B380-E388</f>
        <v/>
      </c>
      <c r="G389" s="42" t="inlineStr"/>
      <c r="H389" s="2" t="n"/>
    </row>
    <row r="392">
      <c r="A392" s="3" t="inlineStr">
        <is>
          <t>CAPITAL FUND  —  November 2026</t>
        </is>
      </c>
      <c r="B392" s="4" t="n"/>
      <c r="C392" s="4" t="n"/>
      <c r="D392" s="4" t="n"/>
      <c r="E392" s="4" t="n"/>
      <c r="F392" s="4" t="n"/>
      <c r="G392" s="4" t="n"/>
      <c r="H392" s="4" t="n"/>
    </row>
    <row r="393">
      <c r="A393" s="5" t="inlineStr">
        <is>
          <t>Income from rooms</t>
        </is>
      </c>
      <c r="B393" s="6" t="n"/>
      <c r="C393" s="6" t="n"/>
      <c r="D393" s="6" t="n"/>
      <c r="E393" s="6" t="n"/>
      <c r="F393" s="6" t="n"/>
      <c r="G393" s="6" t="n"/>
      <c r="H393" s="6" t="n"/>
    </row>
    <row r="394">
      <c r="A394" s="7" t="inlineStr">
        <is>
          <t>Room</t>
        </is>
      </c>
      <c r="B394" s="7" t="inlineStr">
        <is>
          <t>Tenant</t>
        </is>
      </c>
      <c r="C394" s="7" t="inlineStr">
        <is>
          <t>Rent</t>
        </is>
      </c>
      <c r="D394" s="7" t="inlineStr">
        <is>
          <t>Prev. overpay (-)</t>
        </is>
      </c>
      <c r="E394" s="7" t="inlineStr">
        <is>
          <t>Curr. overpay (+)</t>
        </is>
      </c>
      <c r="F394" s="7" t="inlineStr">
        <is>
          <t>Adjusted</t>
        </is>
      </c>
      <c r="G394" s="7" t="inlineStr"/>
      <c r="H394" s="7" t="inlineStr"/>
    </row>
    <row r="395">
      <c r="A395" s="8" t="inlineStr">
        <is>
          <t>Room A</t>
        </is>
      </c>
      <c r="B395" s="11">
        <f>Accounting!B246</f>
        <v/>
      </c>
      <c r="C395" s="18">
        <f>Accounting!B262</f>
        <v/>
      </c>
      <c r="D395" s="18">
        <f>Accounting!D262</f>
        <v/>
      </c>
      <c r="E395" s="18">
        <f>Accounting!G262</f>
        <v/>
      </c>
      <c r="F395" s="18">
        <f>C395-D395+E395</f>
        <v/>
      </c>
    </row>
    <row r="396">
      <c r="A396" s="8" t="inlineStr">
        <is>
          <t>Room B</t>
        </is>
      </c>
      <c r="B396" s="11">
        <f>Accounting!B247</f>
        <v/>
      </c>
      <c r="C396" s="18">
        <f>Accounting!B263</f>
        <v/>
      </c>
      <c r="D396" s="18">
        <f>Accounting!D263</f>
        <v/>
      </c>
      <c r="E396" s="18">
        <f>Accounting!G263</f>
        <v/>
      </c>
      <c r="F396" s="18">
        <f>C396-D396+E396</f>
        <v/>
      </c>
    </row>
    <row r="397">
      <c r="A397" s="8" t="inlineStr">
        <is>
          <t>Room C</t>
        </is>
      </c>
      <c r="B397" s="11">
        <f>Accounting!B248</f>
        <v/>
      </c>
      <c r="C397" s="18">
        <f>Accounting!B264</f>
        <v/>
      </c>
      <c r="D397" s="18">
        <f>Accounting!D264</f>
        <v/>
      </c>
      <c r="E397" s="18">
        <f>Accounting!G264</f>
        <v/>
      </c>
      <c r="F397" s="18">
        <f>C397-D397+E397</f>
        <v/>
      </c>
    </row>
    <row r="398">
      <c r="A398" s="19" t="inlineStr">
        <is>
          <t>Total</t>
        </is>
      </c>
      <c r="B398" s="27" t="n"/>
      <c r="C398" s="17">
        <f>SUM(C395:C397)</f>
        <v/>
      </c>
      <c r="D398" s="17">
        <f>SUM(D395:D397)</f>
        <v/>
      </c>
      <c r="E398" s="17">
        <f>SUM(E395:E397)</f>
        <v/>
      </c>
      <c r="F398" s="17">
        <f>SUM(F395:F397)</f>
        <v/>
      </c>
      <c r="G398" s="30" t="inlineStr">
        <is>
          <t>← rent before adj. / adjusted</t>
        </is>
      </c>
      <c r="H398" s="31" t="inlineStr"/>
    </row>
    <row r="399">
      <c r="A399" s="32" t="inlineStr">
        <is>
          <t>Adjusted rent income (added to fund)</t>
        </is>
      </c>
      <c r="B399" s="16" t="n"/>
      <c r="C399" s="16" t="n"/>
      <c r="D399" s="16" t="n"/>
      <c r="E399" s="16" t="n"/>
      <c r="F399" s="33">
        <f>F398</f>
        <v/>
      </c>
      <c r="G399" s="34" t="inlineStr">
        <is>
          <t>Date:</t>
        </is>
      </c>
      <c r="H399" s="12" t="n"/>
    </row>
    <row r="401">
      <c r="A401" s="11" t="inlineStr">
        <is>
          <t>Previous capital balance</t>
        </is>
      </c>
      <c r="B401" s="35" t="n"/>
      <c r="C401" s="35" t="n"/>
      <c r="D401" s="35" t="n"/>
      <c r="E401" s="35" t="n"/>
      <c r="F401" s="18">
        <f>F372</f>
        <v/>
      </c>
    </row>
    <row r="402">
      <c r="A402" s="5" t="inlineStr">
        <is>
          <t>Additional income</t>
        </is>
      </c>
      <c r="B402" s="6" t="n"/>
      <c r="C402" s="6" t="n"/>
      <c r="D402" s="6" t="n"/>
      <c r="E402" s="6" t="n"/>
      <c r="F402" s="6" t="n"/>
      <c r="G402" s="6" t="n"/>
      <c r="H402" s="6" t="n"/>
    </row>
    <row r="403">
      <c r="A403" s="9" t="n"/>
      <c r="B403" s="36" t="n"/>
      <c r="C403" s="36" t="n"/>
      <c r="D403" s="36" t="n"/>
      <c r="E403" s="36" t="n"/>
      <c r="F403" s="10" t="n"/>
      <c r="G403" s="12" t="inlineStr">
        <is>
          <t>Date</t>
        </is>
      </c>
      <c r="H403" s="26" t="n"/>
    </row>
    <row r="404">
      <c r="A404" s="9" t="n"/>
      <c r="B404" s="36" t="n"/>
      <c r="C404" s="36" t="n"/>
      <c r="D404" s="36" t="n"/>
      <c r="E404" s="36" t="n"/>
      <c r="F404" s="10" t="n"/>
      <c r="G404" s="12" t="n"/>
      <c r="H404" s="26" t="n"/>
    </row>
    <row r="405">
      <c r="A405" s="5" t="inlineStr">
        <is>
          <t>Additional expenses</t>
        </is>
      </c>
      <c r="B405" s="6" t="n"/>
      <c r="C405" s="6" t="n"/>
      <c r="D405" s="6" t="n"/>
      <c r="E405" s="6" t="n"/>
      <c r="F405" s="6" t="n"/>
      <c r="G405" s="6" t="n"/>
      <c r="H405" s="6" t="n"/>
    </row>
    <row r="406">
      <c r="A406" s="9" t="n"/>
      <c r="B406" s="36" t="n"/>
      <c r="C406" s="36" t="n"/>
      <c r="D406" s="36" t="n"/>
      <c r="E406" s="36" t="n"/>
      <c r="F406" s="10" t="n"/>
      <c r="G406" s="12" t="inlineStr">
        <is>
          <t>Date</t>
        </is>
      </c>
      <c r="H406" s="26" t="n"/>
    </row>
    <row r="407">
      <c r="A407" s="9" t="n"/>
      <c r="B407" s="36" t="n"/>
      <c r="C407" s="36" t="n"/>
      <c r="D407" s="36" t="n"/>
      <c r="E407" s="36" t="n"/>
      <c r="F407" s="10" t="n"/>
      <c r="G407" s="12" t="n"/>
      <c r="H407" s="26" t="n"/>
    </row>
    <row r="408">
      <c r="A408" s="5" t="inlineStr">
        <is>
          <t>Manager withdrawals</t>
        </is>
      </c>
      <c r="B408" s="6" t="n"/>
      <c r="C408" s="6" t="n"/>
      <c r="D408" s="6" t="n"/>
      <c r="E408" s="6" t="n"/>
      <c r="F408" s="6" t="n"/>
      <c r="G408" s="6" t="n"/>
      <c r="H408" s="6" t="n"/>
    </row>
    <row r="409">
      <c r="A409" s="7" t="inlineStr">
        <is>
          <t>Total withdrawn</t>
        </is>
      </c>
      <c r="B409" s="6" t="n"/>
      <c r="C409" s="7" t="inlineStr">
        <is>
          <t>Mgr A %</t>
        </is>
      </c>
      <c r="D409" s="7" t="inlineStr">
        <is>
          <t>Mgr A amount</t>
        </is>
      </c>
      <c r="E409" s="7" t="inlineStr">
        <is>
          <t>Mgr B %</t>
        </is>
      </c>
      <c r="F409" s="7" t="inlineStr">
        <is>
          <t>Mgr B amount</t>
        </is>
      </c>
      <c r="G409" s="7" t="inlineStr"/>
      <c r="H409" s="7" t="inlineStr"/>
    </row>
    <row r="410">
      <c r="A410" s="10" t="n"/>
      <c r="B410" s="37" t="n"/>
      <c r="C410" s="38" t="n"/>
      <c r="D410" s="18">
        <f>A410*C410</f>
        <v/>
      </c>
      <c r="E410" s="39">
        <f>1-C410</f>
        <v/>
      </c>
      <c r="F410" s="18">
        <f>A410*E410</f>
        <v/>
      </c>
      <c r="G410" s="26" t="n"/>
      <c r="H410" s="26" t="n"/>
    </row>
    <row r="411">
      <c r="A411" s="40" t="inlineStr">
        <is>
          <t>ENDING CAPITAL BALANCE</t>
        </is>
      </c>
      <c r="B411" s="2" t="n"/>
      <c r="C411" s="2" t="n"/>
      <c r="D411" s="2" t="n"/>
      <c r="E411" s="2" t="n"/>
      <c r="F411" s="41">
        <f>F401+F399+SUM(F403:F404)-SUM(F406:F407)-A410</f>
        <v/>
      </c>
      <c r="G411" s="42" t="inlineStr"/>
      <c r="H411" s="2" t="n"/>
    </row>
    <row r="413">
      <c r="A413" s="3" t="inlineStr">
        <is>
          <t>UTILITY FUND  —  November 2026</t>
        </is>
      </c>
      <c r="B413" s="4" t="n"/>
      <c r="C413" s="4" t="n"/>
      <c r="D413" s="4" t="n"/>
      <c r="E413" s="4" t="n"/>
      <c r="F413" s="4" t="n"/>
      <c r="G413" s="4" t="n"/>
      <c r="H413" s="4" t="n"/>
    </row>
    <row r="414">
      <c r="A414" s="5" t="inlineStr">
        <is>
          <t>Utility income (collected from tenants)</t>
        </is>
      </c>
      <c r="B414" s="6" t="n"/>
      <c r="C414" s="6" t="n"/>
      <c r="D414" s="6" t="n"/>
      <c r="E414" s="6" t="n"/>
      <c r="F414" s="6" t="n"/>
      <c r="G414" s="6" t="n"/>
      <c r="H414" s="6" t="n"/>
    </row>
    <row r="415">
      <c r="A415" s="7" t="inlineStr">
        <is>
          <t>Room</t>
        </is>
      </c>
      <c r="B415" s="7" t="inlineStr">
        <is>
          <t>Utility share</t>
        </is>
      </c>
      <c r="C415" s="7" t="inlineStr"/>
      <c r="D415" s="7" t="inlineStr"/>
      <c r="E415" s="7" t="inlineStr"/>
      <c r="F415" s="7" t="inlineStr"/>
      <c r="G415" s="7" t="inlineStr"/>
      <c r="H415" s="7" t="inlineStr"/>
    </row>
    <row r="416">
      <c r="A416" s="8" t="inlineStr">
        <is>
          <t>Room A</t>
        </is>
      </c>
      <c r="B416" s="18">
        <f>Accounting!C262</f>
        <v/>
      </c>
      <c r="C416" s="26" t="inlineStr"/>
      <c r="D416" s="26" t="inlineStr"/>
      <c r="E416" s="26" t="inlineStr"/>
      <c r="F416" s="26" t="inlineStr"/>
      <c r="G416" s="26" t="inlineStr"/>
      <c r="H416" s="26" t="inlineStr"/>
    </row>
    <row r="417">
      <c r="A417" s="8" t="inlineStr">
        <is>
          <t>Room B</t>
        </is>
      </c>
      <c r="B417" s="18">
        <f>Accounting!C263</f>
        <v/>
      </c>
      <c r="C417" s="26" t="inlineStr"/>
      <c r="D417" s="26" t="inlineStr"/>
      <c r="E417" s="26" t="inlineStr"/>
      <c r="F417" s="26" t="inlineStr"/>
      <c r="G417" s="26" t="inlineStr"/>
      <c r="H417" s="26" t="inlineStr"/>
    </row>
    <row r="418">
      <c r="A418" s="8" t="inlineStr">
        <is>
          <t>Room C</t>
        </is>
      </c>
      <c r="B418" s="18">
        <f>Accounting!C264</f>
        <v/>
      </c>
      <c r="C418" s="26" t="inlineStr"/>
      <c r="D418" s="26" t="inlineStr"/>
      <c r="E418" s="26" t="inlineStr"/>
      <c r="F418" s="26" t="inlineStr"/>
      <c r="G418" s="26" t="inlineStr"/>
      <c r="H418" s="26" t="inlineStr"/>
    </row>
    <row r="419">
      <c r="A419" s="31" t="inlineStr">
        <is>
          <t>Total utility income</t>
        </is>
      </c>
      <c r="B419" s="17">
        <f>SUM(B416:B418)</f>
        <v/>
      </c>
      <c r="C419" s="31" t="inlineStr"/>
      <c r="D419" s="31" t="inlineStr"/>
      <c r="E419" s="43" t="inlineStr">
        <is>
          <t>Date:</t>
        </is>
      </c>
      <c r="F419" s="44" t="n"/>
      <c r="G419" s="31" t="inlineStr"/>
      <c r="H419" s="31" t="inlineStr"/>
    </row>
    <row r="421">
      <c r="A421" s="11" t="inlineStr">
        <is>
          <t>Previous utility balance</t>
        </is>
      </c>
      <c r="B421" s="35" t="n"/>
      <c r="C421" s="35" t="n"/>
      <c r="D421" s="35" t="n"/>
      <c r="E421" s="35" t="n"/>
      <c r="F421" s="18">
        <f>F389</f>
        <v/>
      </c>
    </row>
    <row r="422">
      <c r="A422" s="5" t="inlineStr">
        <is>
          <t>Utility expenses (bill payments, fees, etc.)</t>
        </is>
      </c>
      <c r="B422" s="6" t="n"/>
      <c r="C422" s="6" t="n"/>
      <c r="D422" s="6" t="n"/>
      <c r="E422" s="6" t="n"/>
      <c r="F422" s="6" t="n"/>
      <c r="G422" s="6" t="n"/>
      <c r="H422" s="6" t="n"/>
    </row>
    <row r="423">
      <c r="A423" s="7" t="inlineStr">
        <is>
          <t>Reason / description</t>
        </is>
      </c>
      <c r="B423" s="6" t="n"/>
      <c r="C423" s="6" t="n"/>
      <c r="D423" s="6" t="n"/>
      <c r="E423" s="7" t="inlineStr">
        <is>
          <t>Amount</t>
        </is>
      </c>
      <c r="F423" s="7" t="inlineStr">
        <is>
          <t>Date</t>
        </is>
      </c>
      <c r="G423" s="6" t="n"/>
      <c r="H423" s="7" t="inlineStr"/>
    </row>
    <row r="424">
      <c r="A424" s="9" t="n"/>
      <c r="B424" s="36" t="n"/>
      <c r="C424" s="36" t="n"/>
      <c r="D424" s="36" t="n"/>
      <c r="E424" s="10" t="n"/>
      <c r="F424" s="12" t="n"/>
      <c r="G424" s="45" t="n"/>
      <c r="H424" s="26" t="n"/>
    </row>
    <row r="425">
      <c r="A425" s="9" t="n"/>
      <c r="B425" s="36" t="n"/>
      <c r="C425" s="36" t="n"/>
      <c r="D425" s="36" t="n"/>
      <c r="E425" s="10" t="n"/>
      <c r="F425" s="12" t="n"/>
      <c r="G425" s="45" t="n"/>
      <c r="H425" s="26" t="n"/>
    </row>
    <row r="426">
      <c r="A426" s="9" t="n"/>
      <c r="B426" s="36" t="n"/>
      <c r="C426" s="36" t="n"/>
      <c r="D426" s="36" t="n"/>
      <c r="E426" s="10" t="n"/>
      <c r="F426" s="12" t="n"/>
      <c r="G426" s="45" t="n"/>
      <c r="H426" s="26" t="n"/>
    </row>
    <row r="427">
      <c r="A427" s="28" t="inlineStr">
        <is>
          <t>Total expenses</t>
        </is>
      </c>
      <c r="B427" s="27" t="n"/>
      <c r="C427" s="27" t="n"/>
      <c r="D427" s="27" t="n"/>
      <c r="E427" s="17">
        <f>SUM(E424:E426)</f>
        <v/>
      </c>
      <c r="F427" s="31" t="inlineStr"/>
      <c r="G427" s="27" t="n"/>
      <c r="H427" s="31" t="inlineStr"/>
    </row>
    <row r="428">
      <c r="A428" s="40" t="inlineStr">
        <is>
          <t>ENDING UTILITY BALANCE</t>
        </is>
      </c>
      <c r="B428" s="2" t="n"/>
      <c r="C428" s="2" t="n"/>
      <c r="D428" s="2" t="n"/>
      <c r="E428" s="2" t="n"/>
      <c r="F428" s="41">
        <f>F421+B419-E427</f>
        <v/>
      </c>
      <c r="G428" s="42" t="inlineStr"/>
      <c r="H428" s="2" t="n"/>
    </row>
    <row r="431">
      <c r="A431" s="3" t="inlineStr">
        <is>
          <t>CAPITAL FUND  —  December 2026</t>
        </is>
      </c>
      <c r="B431" s="4" t="n"/>
      <c r="C431" s="4" t="n"/>
      <c r="D431" s="4" t="n"/>
      <c r="E431" s="4" t="n"/>
      <c r="F431" s="4" t="n"/>
      <c r="G431" s="4" t="n"/>
      <c r="H431" s="4" t="n"/>
    </row>
    <row r="432">
      <c r="A432" s="5" t="inlineStr">
        <is>
          <t>Income from rooms</t>
        </is>
      </c>
      <c r="B432" s="6" t="n"/>
      <c r="C432" s="6" t="n"/>
      <c r="D432" s="6" t="n"/>
      <c r="E432" s="6" t="n"/>
      <c r="F432" s="6" t="n"/>
      <c r="G432" s="6" t="n"/>
      <c r="H432" s="6" t="n"/>
    </row>
    <row r="433">
      <c r="A433" s="7" t="inlineStr">
        <is>
          <t>Room</t>
        </is>
      </c>
      <c r="B433" s="7" t="inlineStr">
        <is>
          <t>Tenant</t>
        </is>
      </c>
      <c r="C433" s="7" t="inlineStr">
        <is>
          <t>Rent</t>
        </is>
      </c>
      <c r="D433" s="7" t="inlineStr">
        <is>
          <t>Prev. overpay (-)</t>
        </is>
      </c>
      <c r="E433" s="7" t="inlineStr">
        <is>
          <t>Curr. overpay (+)</t>
        </is>
      </c>
      <c r="F433" s="7" t="inlineStr">
        <is>
          <t>Adjusted</t>
        </is>
      </c>
      <c r="G433" s="7" t="inlineStr"/>
      <c r="H433" s="7" t="inlineStr"/>
    </row>
    <row r="434">
      <c r="A434" s="8" t="inlineStr">
        <is>
          <t>Room A</t>
        </is>
      </c>
      <c r="B434" s="11">
        <f>Accounting!B270</f>
        <v/>
      </c>
      <c r="C434" s="18">
        <f>Accounting!B286</f>
        <v/>
      </c>
      <c r="D434" s="18">
        <f>Accounting!D286</f>
        <v/>
      </c>
      <c r="E434" s="18">
        <f>Accounting!G286</f>
        <v/>
      </c>
      <c r="F434" s="18">
        <f>C434-D434+E434</f>
        <v/>
      </c>
    </row>
    <row r="435">
      <c r="A435" s="8" t="inlineStr">
        <is>
          <t>Room B</t>
        </is>
      </c>
      <c r="B435" s="11">
        <f>Accounting!B271</f>
        <v/>
      </c>
      <c r="C435" s="18">
        <f>Accounting!B287</f>
        <v/>
      </c>
      <c r="D435" s="18">
        <f>Accounting!D287</f>
        <v/>
      </c>
      <c r="E435" s="18">
        <f>Accounting!G287</f>
        <v/>
      </c>
      <c r="F435" s="18">
        <f>C435-D435+E435</f>
        <v/>
      </c>
    </row>
    <row r="436">
      <c r="A436" s="8" t="inlineStr">
        <is>
          <t>Room C</t>
        </is>
      </c>
      <c r="B436" s="11">
        <f>Accounting!B272</f>
        <v/>
      </c>
      <c r="C436" s="18">
        <f>Accounting!B288</f>
        <v/>
      </c>
      <c r="D436" s="18">
        <f>Accounting!D288</f>
        <v/>
      </c>
      <c r="E436" s="18">
        <f>Accounting!G288</f>
        <v/>
      </c>
      <c r="F436" s="18">
        <f>C436-D436+E436</f>
        <v/>
      </c>
    </row>
    <row r="437">
      <c r="A437" s="19" t="inlineStr">
        <is>
          <t>Total</t>
        </is>
      </c>
      <c r="B437" s="27" t="n"/>
      <c r="C437" s="17">
        <f>SUM(C434:C436)</f>
        <v/>
      </c>
      <c r="D437" s="17">
        <f>SUM(D434:D436)</f>
        <v/>
      </c>
      <c r="E437" s="17">
        <f>SUM(E434:E436)</f>
        <v/>
      </c>
      <c r="F437" s="17">
        <f>SUM(F434:F436)</f>
        <v/>
      </c>
      <c r="G437" s="30" t="inlineStr">
        <is>
          <t>← rent before adj. / adjusted</t>
        </is>
      </c>
      <c r="H437" s="31" t="inlineStr"/>
    </row>
    <row r="438">
      <c r="A438" s="32" t="inlineStr">
        <is>
          <t>Adjusted rent income (added to fund)</t>
        </is>
      </c>
      <c r="B438" s="16" t="n"/>
      <c r="C438" s="16" t="n"/>
      <c r="D438" s="16" t="n"/>
      <c r="E438" s="16" t="n"/>
      <c r="F438" s="33">
        <f>F437</f>
        <v/>
      </c>
      <c r="G438" s="34" t="inlineStr">
        <is>
          <t>Date:</t>
        </is>
      </c>
      <c r="H438" s="12" t="n"/>
    </row>
    <row r="440">
      <c r="A440" s="11" t="inlineStr">
        <is>
          <t>Previous capital balance</t>
        </is>
      </c>
      <c r="B440" s="35" t="n"/>
      <c r="C440" s="35" t="n"/>
      <c r="D440" s="35" t="n"/>
      <c r="E440" s="35" t="n"/>
      <c r="F440" s="18">
        <f>F411</f>
        <v/>
      </c>
    </row>
    <row r="441">
      <c r="A441" s="5" t="inlineStr">
        <is>
          <t>Additional income</t>
        </is>
      </c>
      <c r="B441" s="6" t="n"/>
      <c r="C441" s="6" t="n"/>
      <c r="D441" s="6" t="n"/>
      <c r="E441" s="6" t="n"/>
      <c r="F441" s="6" t="n"/>
      <c r="G441" s="6" t="n"/>
      <c r="H441" s="6" t="n"/>
    </row>
    <row r="442">
      <c r="A442" s="9" t="n"/>
      <c r="B442" s="36" t="n"/>
      <c r="C442" s="36" t="n"/>
      <c r="D442" s="36" t="n"/>
      <c r="E442" s="36" t="n"/>
      <c r="F442" s="10" t="n"/>
      <c r="G442" s="12" t="inlineStr">
        <is>
          <t>Date</t>
        </is>
      </c>
      <c r="H442" s="26" t="n"/>
    </row>
    <row r="443">
      <c r="A443" s="9" t="n"/>
      <c r="B443" s="36" t="n"/>
      <c r="C443" s="36" t="n"/>
      <c r="D443" s="36" t="n"/>
      <c r="E443" s="36" t="n"/>
      <c r="F443" s="10" t="n"/>
      <c r="G443" s="12" t="n"/>
      <c r="H443" s="26" t="n"/>
    </row>
    <row r="444">
      <c r="A444" s="5" t="inlineStr">
        <is>
          <t>Additional expenses</t>
        </is>
      </c>
      <c r="B444" s="6" t="n"/>
      <c r="C444" s="6" t="n"/>
      <c r="D444" s="6" t="n"/>
      <c r="E444" s="6" t="n"/>
      <c r="F444" s="6" t="n"/>
      <c r="G444" s="6" t="n"/>
      <c r="H444" s="6" t="n"/>
    </row>
    <row r="445">
      <c r="A445" s="9" t="n"/>
      <c r="B445" s="36" t="n"/>
      <c r="C445" s="36" t="n"/>
      <c r="D445" s="36" t="n"/>
      <c r="E445" s="36" t="n"/>
      <c r="F445" s="10" t="n"/>
      <c r="G445" s="12" t="inlineStr">
        <is>
          <t>Date</t>
        </is>
      </c>
      <c r="H445" s="26" t="n"/>
    </row>
    <row r="446">
      <c r="A446" s="9" t="n"/>
      <c r="B446" s="36" t="n"/>
      <c r="C446" s="36" t="n"/>
      <c r="D446" s="36" t="n"/>
      <c r="E446" s="36" t="n"/>
      <c r="F446" s="10" t="n"/>
      <c r="G446" s="12" t="n"/>
      <c r="H446" s="26" t="n"/>
    </row>
    <row r="447">
      <c r="A447" s="5" t="inlineStr">
        <is>
          <t>Manager withdrawals</t>
        </is>
      </c>
      <c r="B447" s="6" t="n"/>
      <c r="C447" s="6" t="n"/>
      <c r="D447" s="6" t="n"/>
      <c r="E447" s="6" t="n"/>
      <c r="F447" s="6" t="n"/>
      <c r="G447" s="6" t="n"/>
      <c r="H447" s="6" t="n"/>
    </row>
    <row r="448">
      <c r="A448" s="7" t="inlineStr">
        <is>
          <t>Total withdrawn</t>
        </is>
      </c>
      <c r="B448" s="6" t="n"/>
      <c r="C448" s="7" t="inlineStr">
        <is>
          <t>Mgr A %</t>
        </is>
      </c>
      <c r="D448" s="7" t="inlineStr">
        <is>
          <t>Mgr A amount</t>
        </is>
      </c>
      <c r="E448" s="7" t="inlineStr">
        <is>
          <t>Mgr B %</t>
        </is>
      </c>
      <c r="F448" s="7" t="inlineStr">
        <is>
          <t>Mgr B amount</t>
        </is>
      </c>
      <c r="G448" s="7" t="inlineStr"/>
      <c r="H448" s="7" t="inlineStr"/>
    </row>
    <row r="449">
      <c r="A449" s="10" t="n"/>
      <c r="B449" s="37" t="n"/>
      <c r="C449" s="38" t="n"/>
      <c r="D449" s="18">
        <f>A449*C449</f>
        <v/>
      </c>
      <c r="E449" s="39">
        <f>1-C449</f>
        <v/>
      </c>
      <c r="F449" s="18">
        <f>A449*E449</f>
        <v/>
      </c>
      <c r="G449" s="26" t="n"/>
      <c r="H449" s="26" t="n"/>
    </row>
    <row r="450">
      <c r="A450" s="40" t="inlineStr">
        <is>
          <t>ENDING CAPITAL BALANCE</t>
        </is>
      </c>
      <c r="B450" s="2" t="n"/>
      <c r="C450" s="2" t="n"/>
      <c r="D450" s="2" t="n"/>
      <c r="E450" s="2" t="n"/>
      <c r="F450" s="41">
        <f>F440+F438+SUM(F442:F443)-SUM(F445:F446)-A449</f>
        <v/>
      </c>
      <c r="G450" s="42" t="inlineStr"/>
      <c r="H450" s="2" t="n"/>
    </row>
    <row r="452">
      <c r="A452" s="3" t="inlineStr">
        <is>
          <t>UTILITY FUND  —  December 2026</t>
        </is>
      </c>
      <c r="B452" s="4" t="n"/>
      <c r="C452" s="4" t="n"/>
      <c r="D452" s="4" t="n"/>
      <c r="E452" s="4" t="n"/>
      <c r="F452" s="4" t="n"/>
      <c r="G452" s="4" t="n"/>
      <c r="H452" s="4" t="n"/>
    </row>
    <row r="453">
      <c r="A453" s="5" t="inlineStr">
        <is>
          <t>Utility income (collected from tenants)</t>
        </is>
      </c>
      <c r="B453" s="6" t="n"/>
      <c r="C453" s="6" t="n"/>
      <c r="D453" s="6" t="n"/>
      <c r="E453" s="6" t="n"/>
      <c r="F453" s="6" t="n"/>
      <c r="G453" s="6" t="n"/>
      <c r="H453" s="6" t="n"/>
    </row>
    <row r="454">
      <c r="A454" s="7" t="inlineStr">
        <is>
          <t>Room</t>
        </is>
      </c>
      <c r="B454" s="7" t="inlineStr">
        <is>
          <t>Utility share</t>
        </is>
      </c>
      <c r="C454" s="7" t="inlineStr"/>
      <c r="D454" s="7" t="inlineStr"/>
      <c r="E454" s="7" t="inlineStr"/>
      <c r="F454" s="7" t="inlineStr"/>
      <c r="G454" s="7" t="inlineStr"/>
      <c r="H454" s="7" t="inlineStr"/>
    </row>
    <row r="455">
      <c r="A455" s="8" t="inlineStr">
        <is>
          <t>Room A</t>
        </is>
      </c>
      <c r="B455" s="18">
        <f>Accounting!C286</f>
        <v/>
      </c>
      <c r="C455" s="26" t="inlineStr"/>
      <c r="D455" s="26" t="inlineStr"/>
      <c r="E455" s="26" t="inlineStr"/>
      <c r="F455" s="26" t="inlineStr"/>
      <c r="G455" s="26" t="inlineStr"/>
      <c r="H455" s="26" t="inlineStr"/>
    </row>
    <row r="456">
      <c r="A456" s="8" t="inlineStr">
        <is>
          <t>Room B</t>
        </is>
      </c>
      <c r="B456" s="18">
        <f>Accounting!C287</f>
        <v/>
      </c>
      <c r="C456" s="26" t="inlineStr"/>
      <c r="D456" s="26" t="inlineStr"/>
      <c r="E456" s="26" t="inlineStr"/>
      <c r="F456" s="26" t="inlineStr"/>
      <c r="G456" s="26" t="inlineStr"/>
      <c r="H456" s="26" t="inlineStr"/>
    </row>
    <row r="457">
      <c r="A457" s="8" t="inlineStr">
        <is>
          <t>Room C</t>
        </is>
      </c>
      <c r="B457" s="18">
        <f>Accounting!C288</f>
        <v/>
      </c>
      <c r="C457" s="26" t="inlineStr"/>
      <c r="D457" s="26" t="inlineStr"/>
      <c r="E457" s="26" t="inlineStr"/>
      <c r="F457" s="26" t="inlineStr"/>
      <c r="G457" s="26" t="inlineStr"/>
      <c r="H457" s="26" t="inlineStr"/>
    </row>
    <row r="458">
      <c r="A458" s="31" t="inlineStr">
        <is>
          <t>Total utility income</t>
        </is>
      </c>
      <c r="B458" s="17">
        <f>SUM(B455:B457)</f>
        <v/>
      </c>
      <c r="C458" s="31" t="inlineStr"/>
      <c r="D458" s="31" t="inlineStr"/>
      <c r="E458" s="43" t="inlineStr">
        <is>
          <t>Date:</t>
        </is>
      </c>
      <c r="F458" s="44" t="n"/>
      <c r="G458" s="31" t="inlineStr"/>
      <c r="H458" s="31" t="inlineStr"/>
    </row>
    <row r="460">
      <c r="A460" s="11" t="inlineStr">
        <is>
          <t>Previous utility balance</t>
        </is>
      </c>
      <c r="B460" s="35" t="n"/>
      <c r="C460" s="35" t="n"/>
      <c r="D460" s="35" t="n"/>
      <c r="E460" s="35" t="n"/>
      <c r="F460" s="18">
        <f>F428</f>
        <v/>
      </c>
    </row>
    <row r="461">
      <c r="A461" s="5" t="inlineStr">
        <is>
          <t>Utility expenses (bill payments, fees, etc.)</t>
        </is>
      </c>
      <c r="B461" s="6" t="n"/>
      <c r="C461" s="6" t="n"/>
      <c r="D461" s="6" t="n"/>
      <c r="E461" s="6" t="n"/>
      <c r="F461" s="6" t="n"/>
      <c r="G461" s="6" t="n"/>
      <c r="H461" s="6" t="n"/>
    </row>
    <row r="462">
      <c r="A462" s="7" t="inlineStr">
        <is>
          <t>Reason / description</t>
        </is>
      </c>
      <c r="B462" s="6" t="n"/>
      <c r="C462" s="6" t="n"/>
      <c r="D462" s="6" t="n"/>
      <c r="E462" s="7" t="inlineStr">
        <is>
          <t>Amount</t>
        </is>
      </c>
      <c r="F462" s="7" t="inlineStr">
        <is>
          <t>Date</t>
        </is>
      </c>
      <c r="G462" s="6" t="n"/>
      <c r="H462" s="7" t="inlineStr"/>
    </row>
    <row r="463">
      <c r="A463" s="9" t="n"/>
      <c r="B463" s="36" t="n"/>
      <c r="C463" s="36" t="n"/>
      <c r="D463" s="36" t="n"/>
      <c r="E463" s="10" t="n"/>
      <c r="F463" s="12" t="n"/>
      <c r="G463" s="45" t="n"/>
      <c r="H463" s="26" t="n"/>
    </row>
    <row r="464">
      <c r="A464" s="9" t="n"/>
      <c r="B464" s="36" t="n"/>
      <c r="C464" s="36" t="n"/>
      <c r="D464" s="36" t="n"/>
      <c r="E464" s="10" t="n"/>
      <c r="F464" s="12" t="n"/>
      <c r="G464" s="45" t="n"/>
      <c r="H464" s="26" t="n"/>
    </row>
    <row r="465">
      <c r="A465" s="9" t="n"/>
      <c r="B465" s="36" t="n"/>
      <c r="C465" s="36" t="n"/>
      <c r="D465" s="36" t="n"/>
      <c r="E465" s="10" t="n"/>
      <c r="F465" s="12" t="n"/>
      <c r="G465" s="45" t="n"/>
      <c r="H465" s="26" t="n"/>
    </row>
    <row r="466">
      <c r="A466" s="28" t="inlineStr">
        <is>
          <t>Total expenses</t>
        </is>
      </c>
      <c r="B466" s="27" t="n"/>
      <c r="C466" s="27" t="n"/>
      <c r="D466" s="27" t="n"/>
      <c r="E466" s="17">
        <f>SUM(E463:E465)</f>
        <v/>
      </c>
      <c r="F466" s="31" t="inlineStr"/>
      <c r="G466" s="27" t="n"/>
      <c r="H466" s="31" t="inlineStr"/>
    </row>
    <row r="467">
      <c r="A467" s="40" t="inlineStr">
        <is>
          <t>ENDING UTILITY BALANCE</t>
        </is>
      </c>
      <c r="B467" s="2" t="n"/>
      <c r="C467" s="2" t="n"/>
      <c r="D467" s="2" t="n"/>
      <c r="E467" s="2" t="n"/>
      <c r="F467" s="41">
        <f>F460+B458-E466</f>
        <v/>
      </c>
      <c r="G467" s="42" t="inlineStr"/>
      <c r="H467" s="2" t="n"/>
    </row>
  </sheetData>
  <mergeCells count="409">
    <mergeCell ref="A48:E48"/>
    <mergeCell ref="F423:G423"/>
    <mergeCell ref="F466:G466"/>
    <mergeCell ref="A110:H110"/>
    <mergeCell ref="A408:H408"/>
    <mergeCell ref="A383:H383"/>
    <mergeCell ref="A442:E442"/>
    <mergeCell ref="A174:H174"/>
    <mergeCell ref="A208:E208"/>
    <mergeCell ref="A73:D73"/>
    <mergeCell ref="A272:E272"/>
    <mergeCell ref="A406:E406"/>
    <mergeCell ref="A443:E443"/>
    <mergeCell ref="A247:E247"/>
    <mergeCell ref="A385:D385"/>
    <mergeCell ref="A258:H258"/>
    <mergeCell ref="A130:E130"/>
    <mergeCell ref="G247:G248"/>
    <mergeCell ref="A59:B59"/>
    <mergeCell ref="A424:D424"/>
    <mergeCell ref="A24:H24"/>
    <mergeCell ref="A266:H266"/>
    <mergeCell ref="A350:E350"/>
    <mergeCell ref="G13:G14"/>
    <mergeCell ref="A138:E138"/>
    <mergeCell ref="A431:H431"/>
    <mergeCell ref="A325:E325"/>
    <mergeCell ref="A190:D190"/>
    <mergeCell ref="A111:D111"/>
    <mergeCell ref="A359:B359"/>
    <mergeCell ref="A197:H197"/>
    <mergeCell ref="A367:E367"/>
    <mergeCell ref="A422:H422"/>
    <mergeCell ref="F189:G189"/>
    <mergeCell ref="A335:H335"/>
    <mergeCell ref="A133:E133"/>
    <mergeCell ref="A136:B136"/>
    <mergeCell ref="A149:H149"/>
    <mergeCell ref="A447:H447"/>
    <mergeCell ref="G325:G326"/>
    <mergeCell ref="F345:G345"/>
    <mergeCell ref="A42:H42"/>
    <mergeCell ref="F190:G190"/>
    <mergeCell ref="A213:H213"/>
    <mergeCell ref="G91:G92"/>
    <mergeCell ref="F111:G111"/>
    <mergeCell ref="A188:H188"/>
    <mergeCell ref="G372:H372"/>
    <mergeCell ref="A268:D268"/>
    <mergeCell ref="A38:E38"/>
    <mergeCell ref="A74:D74"/>
    <mergeCell ref="G138:H138"/>
    <mergeCell ref="A209:E209"/>
    <mergeCell ref="F346:G346"/>
    <mergeCell ref="A445:E445"/>
    <mergeCell ref="A372:E372"/>
    <mergeCell ref="A211:E211"/>
    <mergeCell ref="A76:D76"/>
    <mergeCell ref="F73:G73"/>
    <mergeCell ref="A370:B370"/>
    <mergeCell ref="F114:G114"/>
    <mergeCell ref="F424:G424"/>
    <mergeCell ref="A330:H330"/>
    <mergeCell ref="A366:H366"/>
    <mergeCell ref="F228:G228"/>
    <mergeCell ref="A204:E204"/>
    <mergeCell ref="A440:E440"/>
    <mergeCell ref="A427:D427"/>
    <mergeCell ref="G442:G443"/>
    <mergeCell ref="G94:G95"/>
    <mergeCell ref="A374:H374"/>
    <mergeCell ref="A345:D345"/>
    <mergeCell ref="A206:E206"/>
    <mergeCell ref="A193:D193"/>
    <mergeCell ref="A140:H140"/>
    <mergeCell ref="A63:H63"/>
    <mergeCell ref="A392:H392"/>
    <mergeCell ref="A437:B437"/>
    <mergeCell ref="F427:G427"/>
    <mergeCell ref="F112:G112"/>
    <mergeCell ref="F348:G348"/>
    <mergeCell ref="F193:G193"/>
    <mergeCell ref="G172:G173"/>
    <mergeCell ref="A452:H452"/>
    <mergeCell ref="G445:G446"/>
    <mergeCell ref="A218:H218"/>
    <mergeCell ref="A212:E212"/>
    <mergeCell ref="A56:E56"/>
    <mergeCell ref="A86:B86"/>
    <mergeCell ref="A449:B449"/>
    <mergeCell ref="A215:B215"/>
    <mergeCell ref="A405:H405"/>
    <mergeCell ref="A171:H171"/>
    <mergeCell ref="A432:H432"/>
    <mergeCell ref="F269:G269"/>
    <mergeCell ref="A464:D464"/>
    <mergeCell ref="A9:E9"/>
    <mergeCell ref="A275:H275"/>
    <mergeCell ref="A11:E11"/>
    <mergeCell ref="A72:D72"/>
    <mergeCell ref="A292:B292"/>
    <mergeCell ref="A158:H158"/>
    <mergeCell ref="A365:E365"/>
    <mergeCell ref="G294:H294"/>
    <mergeCell ref="A3:H3"/>
    <mergeCell ref="F153:G153"/>
    <mergeCell ref="F72:G72"/>
    <mergeCell ref="A393:H393"/>
    <mergeCell ref="A32:H32"/>
    <mergeCell ref="A159:H159"/>
    <mergeCell ref="A91:E91"/>
    <mergeCell ref="G286:G287"/>
    <mergeCell ref="A389:E389"/>
    <mergeCell ref="A460:E460"/>
    <mergeCell ref="A154:D154"/>
    <mergeCell ref="G389:H389"/>
    <mergeCell ref="A96:H96"/>
    <mergeCell ref="A306:D306"/>
    <mergeCell ref="A155:E155"/>
    <mergeCell ref="A288:H288"/>
    <mergeCell ref="A328:E328"/>
    <mergeCell ref="A284:E284"/>
    <mergeCell ref="F388:G388"/>
    <mergeCell ref="A281:B281"/>
    <mergeCell ref="G272:H272"/>
    <mergeCell ref="A230:D230"/>
    <mergeCell ref="A466:D466"/>
    <mergeCell ref="A237:H237"/>
    <mergeCell ref="G38:H38"/>
    <mergeCell ref="F306:G306"/>
    <mergeCell ref="A232:D232"/>
    <mergeCell ref="A233:E233"/>
    <mergeCell ref="A18:H18"/>
    <mergeCell ref="A285:H285"/>
    <mergeCell ref="G403:G404"/>
    <mergeCell ref="F464:G464"/>
    <mergeCell ref="A248:E248"/>
    <mergeCell ref="G177:H177"/>
    <mergeCell ref="A242:B242"/>
    <mergeCell ref="A321:E321"/>
    <mergeCell ref="F230:G230"/>
    <mergeCell ref="A14:E14"/>
    <mergeCell ref="A8:B8"/>
    <mergeCell ref="A404:E404"/>
    <mergeCell ref="A371:B371"/>
    <mergeCell ref="G333:H333"/>
    <mergeCell ref="A323:E323"/>
    <mergeCell ref="A170:E170"/>
    <mergeCell ref="G99:H99"/>
    <mergeCell ref="A289:E289"/>
    <mergeCell ref="G52:G53"/>
    <mergeCell ref="F271:G271"/>
    <mergeCell ref="A309:D309"/>
    <mergeCell ref="A226:E226"/>
    <mergeCell ref="G155:H155"/>
    <mergeCell ref="A296:H296"/>
    <mergeCell ref="A461:H461"/>
    <mergeCell ref="A399:E399"/>
    <mergeCell ref="A172:E172"/>
    <mergeCell ref="A227:H227"/>
    <mergeCell ref="G289:G290"/>
    <mergeCell ref="A286:E286"/>
    <mergeCell ref="F154:G154"/>
    <mergeCell ref="G55:G56"/>
    <mergeCell ref="A294:E294"/>
    <mergeCell ref="A179:H179"/>
    <mergeCell ref="A414:H414"/>
    <mergeCell ref="F385:G385"/>
    <mergeCell ref="A37:D37"/>
    <mergeCell ref="A324:H324"/>
    <mergeCell ref="A180:H180"/>
    <mergeCell ref="A332:B332"/>
    <mergeCell ref="F151:G151"/>
    <mergeCell ref="A13:E13"/>
    <mergeCell ref="G208:G209"/>
    <mergeCell ref="A353:H353"/>
    <mergeCell ref="G406:G407"/>
    <mergeCell ref="A410:B410"/>
    <mergeCell ref="F462:G462"/>
    <mergeCell ref="F35:G35"/>
    <mergeCell ref="A12:H12"/>
    <mergeCell ref="A438:E438"/>
    <mergeCell ref="A297:H297"/>
    <mergeCell ref="A210:H210"/>
    <mergeCell ref="A47:B47"/>
    <mergeCell ref="A463:D463"/>
    <mergeCell ref="G211:G212"/>
    <mergeCell ref="A333:E333"/>
    <mergeCell ref="A465:D465"/>
    <mergeCell ref="A58:B58"/>
    <mergeCell ref="A245:E245"/>
    <mergeCell ref="A362:E362"/>
    <mergeCell ref="A98:B98"/>
    <mergeCell ref="F463:G463"/>
    <mergeCell ref="A112:D112"/>
    <mergeCell ref="A132:H132"/>
    <mergeCell ref="A348:D348"/>
    <mergeCell ref="A119:H119"/>
    <mergeCell ref="A398:B398"/>
    <mergeCell ref="A347:D347"/>
    <mergeCell ref="A114:D114"/>
    <mergeCell ref="A128:E128"/>
    <mergeCell ref="A164:B164"/>
    <mergeCell ref="A354:H354"/>
    <mergeCell ref="A255:E255"/>
    <mergeCell ref="A364:E364"/>
    <mergeCell ref="A349:D349"/>
    <mergeCell ref="A198:H198"/>
    <mergeCell ref="A369:H369"/>
    <mergeCell ref="A21:E21"/>
    <mergeCell ref="A428:E428"/>
    <mergeCell ref="A194:E194"/>
    <mergeCell ref="A253:B253"/>
    <mergeCell ref="F347:G347"/>
    <mergeCell ref="A131:E131"/>
    <mergeCell ref="A267:D267"/>
    <mergeCell ref="A52:E52"/>
    <mergeCell ref="A19:B19"/>
    <mergeCell ref="A425:D425"/>
    <mergeCell ref="F349:G349"/>
    <mergeCell ref="A33:D33"/>
    <mergeCell ref="A249:H249"/>
    <mergeCell ref="A269:D269"/>
    <mergeCell ref="A15:H15"/>
    <mergeCell ref="A257:H257"/>
    <mergeCell ref="A35:D35"/>
    <mergeCell ref="A368:E368"/>
    <mergeCell ref="A51:H51"/>
    <mergeCell ref="G169:G170"/>
    <mergeCell ref="A315:H315"/>
    <mergeCell ref="F267:G267"/>
    <mergeCell ref="A252:H252"/>
    <mergeCell ref="A137:B137"/>
    <mergeCell ref="F33:G33"/>
    <mergeCell ref="F465:G465"/>
    <mergeCell ref="F75:G75"/>
    <mergeCell ref="A55:E55"/>
    <mergeCell ref="F231:G231"/>
    <mergeCell ref="A153:D153"/>
    <mergeCell ref="A346:D346"/>
    <mergeCell ref="A203:B203"/>
    <mergeCell ref="A426:D426"/>
    <mergeCell ref="A141:H141"/>
    <mergeCell ref="G428:H428"/>
    <mergeCell ref="A135:H135"/>
    <mergeCell ref="A388:D388"/>
    <mergeCell ref="A62:H62"/>
    <mergeCell ref="A192:D192"/>
    <mergeCell ref="A265:E265"/>
    <mergeCell ref="A31:E31"/>
    <mergeCell ref="G60:H60"/>
    <mergeCell ref="A329:E329"/>
    <mergeCell ref="A60:E60"/>
    <mergeCell ref="F426:G426"/>
    <mergeCell ref="F192:G192"/>
    <mergeCell ref="A360:E360"/>
    <mergeCell ref="A34:D34"/>
    <mergeCell ref="A54:H54"/>
    <mergeCell ref="A270:D270"/>
    <mergeCell ref="A41:H41"/>
    <mergeCell ref="A90:H90"/>
    <mergeCell ref="A375:H375"/>
    <mergeCell ref="A36:D36"/>
    <mergeCell ref="A50:E50"/>
    <mergeCell ref="A129:H129"/>
    <mergeCell ref="A271:D271"/>
    <mergeCell ref="A411:E411"/>
    <mergeCell ref="F270:G270"/>
    <mergeCell ref="A450:E450"/>
    <mergeCell ref="A276:H276"/>
    <mergeCell ref="A441:H441"/>
    <mergeCell ref="A207:H207"/>
    <mergeCell ref="A1:H1"/>
    <mergeCell ref="A70:E70"/>
    <mergeCell ref="A363:H363"/>
    <mergeCell ref="A243:E243"/>
    <mergeCell ref="A99:E99"/>
    <mergeCell ref="A80:H80"/>
    <mergeCell ref="A444:H444"/>
    <mergeCell ref="A331:B331"/>
    <mergeCell ref="A97:B97"/>
    <mergeCell ref="A311:E311"/>
    <mergeCell ref="F37:G37"/>
    <mergeCell ref="A75:D75"/>
    <mergeCell ref="A327:H327"/>
    <mergeCell ref="G255:H255"/>
    <mergeCell ref="A384:D384"/>
    <mergeCell ref="A151:D151"/>
    <mergeCell ref="A93:H93"/>
    <mergeCell ref="A92:E92"/>
    <mergeCell ref="G21:H21"/>
    <mergeCell ref="A150:D150"/>
    <mergeCell ref="A386:D386"/>
    <mergeCell ref="G450:H450"/>
    <mergeCell ref="A94:E94"/>
    <mergeCell ref="A216:E216"/>
    <mergeCell ref="G194:H194"/>
    <mergeCell ref="A152:D152"/>
    <mergeCell ref="A287:E287"/>
    <mergeCell ref="A343:E343"/>
    <mergeCell ref="A87:E87"/>
    <mergeCell ref="F384:G384"/>
    <mergeCell ref="A448:B448"/>
    <mergeCell ref="A89:E89"/>
    <mergeCell ref="A246:H246"/>
    <mergeCell ref="A282:E282"/>
    <mergeCell ref="A462:D462"/>
    <mergeCell ref="A214:B214"/>
    <mergeCell ref="F386:G386"/>
    <mergeCell ref="A228:D228"/>
    <mergeCell ref="A81:H81"/>
    <mergeCell ref="A165:E165"/>
    <mergeCell ref="A407:E407"/>
    <mergeCell ref="A382:E382"/>
    <mergeCell ref="G311:H311"/>
    <mergeCell ref="A173:E173"/>
    <mergeCell ref="A77:E77"/>
    <mergeCell ref="A148:E148"/>
    <mergeCell ref="G77:H77"/>
    <mergeCell ref="A446:E446"/>
    <mergeCell ref="F34:G34"/>
    <mergeCell ref="A291:H291"/>
    <mergeCell ref="F74:G74"/>
    <mergeCell ref="G233:H233"/>
    <mergeCell ref="F310:G310"/>
    <mergeCell ref="A305:H305"/>
    <mergeCell ref="F76:G76"/>
    <mergeCell ref="A326:E326"/>
    <mergeCell ref="A191:D191"/>
    <mergeCell ref="A387:D387"/>
    <mergeCell ref="A236:H236"/>
    <mergeCell ref="A101:H101"/>
    <mergeCell ref="A95:E95"/>
    <mergeCell ref="A2:H2"/>
    <mergeCell ref="F150:G150"/>
    <mergeCell ref="A290:E290"/>
    <mergeCell ref="F152:G152"/>
    <mergeCell ref="A293:B293"/>
    <mergeCell ref="G130:G131"/>
    <mergeCell ref="F387:G387"/>
    <mergeCell ref="A307:D307"/>
    <mergeCell ref="A314:H314"/>
    <mergeCell ref="G328:G329"/>
    <mergeCell ref="A231:D231"/>
    <mergeCell ref="A250:E250"/>
    <mergeCell ref="A115:D115"/>
    <mergeCell ref="G367:G368"/>
    <mergeCell ref="A308:D308"/>
    <mergeCell ref="F309:G309"/>
    <mergeCell ref="A229:D229"/>
    <mergeCell ref="A16:E16"/>
    <mergeCell ref="A187:E187"/>
    <mergeCell ref="G116:H116"/>
    <mergeCell ref="A310:D310"/>
    <mergeCell ref="F36:G36"/>
    <mergeCell ref="F307:G307"/>
    <mergeCell ref="A453:H453"/>
    <mergeCell ref="A409:B409"/>
    <mergeCell ref="A175:B175"/>
    <mergeCell ref="G250:G251"/>
    <mergeCell ref="A71:H71"/>
    <mergeCell ref="F115:G115"/>
    <mergeCell ref="F308:G308"/>
    <mergeCell ref="G16:G17"/>
    <mergeCell ref="F425:G425"/>
    <mergeCell ref="F229:G229"/>
    <mergeCell ref="A336:H336"/>
    <mergeCell ref="A134:E134"/>
    <mergeCell ref="A401:E401"/>
    <mergeCell ref="A113:D113"/>
    <mergeCell ref="A102:H102"/>
    <mergeCell ref="A344:H344"/>
    <mergeCell ref="A167:E167"/>
    <mergeCell ref="A403:E403"/>
    <mergeCell ref="F191:G191"/>
    <mergeCell ref="A421:E421"/>
    <mergeCell ref="A304:E304"/>
    <mergeCell ref="G350:H350"/>
    <mergeCell ref="A402:H402"/>
    <mergeCell ref="A169:E169"/>
    <mergeCell ref="A467:E467"/>
    <mergeCell ref="A168:H168"/>
    <mergeCell ref="A177:E177"/>
    <mergeCell ref="F113:G113"/>
    <mergeCell ref="F232:G232"/>
    <mergeCell ref="A120:H120"/>
    <mergeCell ref="G133:G134"/>
    <mergeCell ref="F268:G268"/>
    <mergeCell ref="A413:H413"/>
    <mergeCell ref="A57:H57"/>
    <mergeCell ref="A251:E251"/>
    <mergeCell ref="A116:E116"/>
    <mergeCell ref="A254:B254"/>
    <mergeCell ref="G216:H216"/>
    <mergeCell ref="A423:D423"/>
    <mergeCell ref="A219:H219"/>
    <mergeCell ref="A23:H23"/>
    <mergeCell ref="A17:E17"/>
    <mergeCell ref="A126:E126"/>
    <mergeCell ref="A53:E53"/>
    <mergeCell ref="A20:B20"/>
    <mergeCell ref="A109:E109"/>
    <mergeCell ref="A125:B125"/>
    <mergeCell ref="A189:D189"/>
    <mergeCell ref="G364:G365"/>
    <mergeCell ref="G411:H411"/>
    <mergeCell ref="G467:H467"/>
    <mergeCell ref="A320:B320"/>
    <mergeCell ref="A176:B176"/>
  </mergeCells>
  <pageMargins left="0.75" right="0.75" top="1" bottom="1" header="0.5" footer="0.5"/>
</worksheet>
</file>

<file path=xl/worksheets/sheet4.xml><?xml version="1.0" encoding="utf-8"?>
<worksheet xmlns="http://schemas.openxmlformats.org/spreadsheetml/2006/main">
  <sheetPr>
    <tabColor rgb="00808080"/>
    <outlinePr summaryBelow="1" summaryRight="1"/>
    <pageSetUpPr/>
  </sheetPr>
  <dimension ref="B2:H30"/>
  <sheetViews>
    <sheetView showGridLines="0" workbookViewId="0">
      <selection activeCell="A1" sqref="A1"/>
    </sheetView>
  </sheetViews>
  <sheetFormatPr baseColWidth="8" defaultRowHeight="15"/>
  <cols>
    <col width="3" customWidth="1" min="1" max="1"/>
    <col width="26" customWidth="1" min="2" max="2"/>
    <col width="16" customWidth="1" min="3" max="3"/>
    <col width="16" customWidth="1" min="4" max="4"/>
    <col width="16" customWidth="1" min="5" max="5"/>
    <col width="16" customWidth="1" min="6" max="6"/>
    <col width="16" customWidth="1" min="7" max="7"/>
    <col width="16" customWidth="1" min="8" max="8"/>
  </cols>
  <sheetData>
    <row r="2" ht="22" customHeight="1">
      <c r="B2" s="46" t="inlineStr">
        <is>
          <t>Rental workbook — guide &amp; assumptions</t>
        </is>
      </c>
      <c r="C2" s="2" t="n"/>
      <c r="D2" s="2" t="n"/>
      <c r="E2" s="2" t="n"/>
      <c r="F2" s="2" t="n"/>
      <c r="G2" s="2" t="n"/>
      <c r="H2" s="2" t="n"/>
    </row>
    <row r="4">
      <c r="B4" s="5" t="inlineStr">
        <is>
          <t>Colour legend</t>
        </is>
      </c>
      <c r="C4" s="6" t="n"/>
      <c r="D4" s="6" t="n"/>
      <c r="E4" s="6" t="n"/>
      <c r="F4" s="6" t="n"/>
      <c r="G4" s="6" t="n"/>
      <c r="H4" s="6" t="n"/>
    </row>
    <row r="5">
      <c r="B5" s="47" t="inlineStr"/>
      <c r="C5" s="48" t="inlineStr">
        <is>
          <t>Yellow = type here (manual input)</t>
        </is>
      </c>
    </row>
    <row r="6">
      <c r="B6" s="49" t="inlineStr"/>
      <c r="C6" s="48" t="inlineStr">
        <is>
          <t>Orange = fixed label (room)</t>
        </is>
      </c>
    </row>
    <row r="7">
      <c r="B7" s="50" t="inlineStr"/>
      <c r="C7" s="48" t="inlineStr">
        <is>
          <t>White = calculated / linked (do not overwrite)</t>
        </is>
      </c>
    </row>
    <row r="8">
      <c r="B8" s="51" t="inlineStr"/>
      <c r="C8" s="48" t="inlineStr">
        <is>
          <t>Grey = subtotal / total</t>
        </is>
      </c>
    </row>
    <row r="9">
      <c r="B9" s="52" t="inlineStr"/>
      <c r="C9" s="48" t="inlineStr">
        <is>
          <t>Navy = headline total (balances)</t>
        </is>
      </c>
    </row>
    <row r="11">
      <c r="B11" s="5" t="inlineStr">
        <is>
          <t>Sheets</t>
        </is>
      </c>
      <c r="C11" s="6" t="n"/>
      <c r="D11" s="6" t="n"/>
      <c r="E11" s="6" t="n"/>
      <c r="F11" s="6" t="n"/>
      <c r="G11" s="6" t="n"/>
      <c r="H11" s="6" t="n"/>
    </row>
    <row r="12" ht="30" customHeight="1">
      <c r="B12" s="53" t="inlineStr">
        <is>
          <t>Accounting</t>
        </is>
      </c>
      <c r="C12" s="54" t="inlineStr">
        <is>
          <t>One block per month (12). Enter tenants, rent, bills and amounts paid. Carry-forwards and shares calculate themselves.</t>
        </is>
      </c>
    </row>
    <row r="13" ht="30" customHeight="1">
      <c r="B13" s="53" t="inlineStr">
        <is>
          <t>Statement</t>
        </is>
      </c>
      <c r="C13" s="54" t="inlineStr">
        <is>
          <t>Printable statement. Pick a month in B2; everything else fills from Accounting. Print area is preset (1 page).</t>
        </is>
      </c>
    </row>
    <row r="14" ht="30" customHeight="1">
      <c r="B14" s="53" t="inlineStr">
        <is>
          <t>Cash</t>
        </is>
      </c>
      <c r="C14" s="54" t="inlineStr">
        <is>
          <t>Two funds: CAPITAL (rent money) and UTILITY (utility money). Running balances roll forward automatically.</t>
        </is>
      </c>
    </row>
    <row r="16">
      <c r="B16" s="5" t="inlineStr">
        <is>
          <t>Accounting logic (assumptions made)</t>
        </is>
      </c>
      <c r="C16" s="6" t="n"/>
      <c r="D16" s="6" t="n"/>
      <c r="E16" s="6" t="n"/>
      <c r="F16" s="6" t="n"/>
      <c r="G16" s="6" t="n"/>
      <c r="H16" s="6" t="n"/>
    </row>
    <row r="17" ht="16" customHeight="1">
      <c r="B17" s="54" t="inlineStr">
        <is>
          <t>Carry-forward is a single number per room = paid − (rent + utility share). Positive = tenant credit, negative = tenant owes.</t>
        </is>
      </c>
    </row>
    <row r="18" ht="16" customHeight="1">
      <c r="B18" s="54" t="inlineStr">
        <is>
          <t>Utilities are split EQUALLY (÷3) regardless of occupancy.</t>
        </is>
      </c>
    </row>
    <row r="19" ht="16" customHeight="1">
      <c r="B19" s="54" t="inlineStr">
        <is>
          <t>Amount due this month = rent + utility share − previous carry-forward.</t>
        </is>
      </c>
    </row>
    <row r="20" ht="16" customHeight="1">
      <c r="B20" s="54" t="inlineStr">
        <is>
          <t>Two funds always sum to the cash actually received:</t>
        </is>
      </c>
    </row>
    <row r="21" ht="14" customHeight="1">
      <c r="B21" s="54" t="inlineStr">
        <is>
          <t xml:space="preserve">    capital inflow  =  paid − utility share     (= rent − prev overpay + current overpay)</t>
        </is>
      </c>
    </row>
    <row r="22" ht="14" customHeight="1">
      <c r="B22" s="54" t="inlineStr">
        <is>
          <t xml:space="preserve">    utility inflow  =  utility share</t>
        </is>
      </c>
    </row>
    <row r="23" ht="16" customHeight="1">
      <c r="B23" s="54" t="inlineStr">
        <is>
          <t>So a tenant overpayment flows into the CAPITAL fund; the utility fund simply tracks shares collected vs bills paid.</t>
        </is>
      </c>
    </row>
    <row r="24" ht="16" customHeight="1">
      <c r="B24" s="54" t="inlineStr">
        <is>
          <t>Opening balances (capital 500, utility 0) are yellow inputs on Cash month 1.</t>
        </is>
      </c>
    </row>
    <row r="25" ht="16" customHeight="1">
      <c r="B25" s="54" t="inlineStr">
        <is>
          <t>Currency is EUR. To change it, edit MONEY_FMT at the top of the build script and regenerate, or select the cells and reformat in Excel.</t>
        </is>
      </c>
    </row>
    <row r="27">
      <c r="B27" s="5" t="inlineStr">
        <is>
          <t>Adding more months</t>
        </is>
      </c>
      <c r="C27" s="6" t="n"/>
      <c r="D27" s="6" t="n"/>
      <c r="E27" s="6" t="n"/>
      <c r="F27" s="6" t="n"/>
      <c r="G27" s="6" t="n"/>
      <c r="H27" s="6" t="n"/>
    </row>
    <row r="28" ht="14" customHeight="1">
      <c r="B28" s="55" t="inlineStr">
        <is>
          <t>The structure already covers all 12 months. To extend beyond a year, copy the last month block on each sheet (formulas use relative row offsets of 24 / 39, so a copied block keeps linking correctly) and continue filling the yellow cells.</t>
        </is>
      </c>
      <c r="C28" s="35" t="n"/>
      <c r="D28" s="35" t="n"/>
      <c r="E28" s="35" t="n"/>
      <c r="F28" s="35" t="n"/>
      <c r="G28" s="35" t="n"/>
      <c r="H28" s="35" t="n"/>
    </row>
    <row r="29">
      <c r="B29" s="35" t="n"/>
      <c r="C29" s="35" t="n"/>
      <c r="D29" s="35" t="n"/>
      <c r="E29" s="35" t="n"/>
      <c r="F29" s="35" t="n"/>
      <c r="G29" s="35" t="n"/>
      <c r="H29" s="35" t="n"/>
    </row>
    <row r="30">
      <c r="B30" s="35" t="n"/>
      <c r="C30" s="35" t="n"/>
      <c r="D30" s="35" t="n"/>
      <c r="E30" s="35" t="n"/>
      <c r="F30" s="35" t="n"/>
      <c r="G30" s="35" t="n"/>
      <c r="H30" s="35" t="n"/>
    </row>
  </sheetData>
  <mergeCells count="23">
    <mergeCell ref="C9:H9"/>
    <mergeCell ref="B24:H24"/>
    <mergeCell ref="C12:H12"/>
    <mergeCell ref="B20:H20"/>
    <mergeCell ref="B4:H4"/>
    <mergeCell ref="C8:H8"/>
    <mergeCell ref="B16:H16"/>
    <mergeCell ref="B25:H25"/>
    <mergeCell ref="C7:H7"/>
    <mergeCell ref="B22:H22"/>
    <mergeCell ref="B18:H18"/>
    <mergeCell ref="B27:H27"/>
    <mergeCell ref="C13:H13"/>
    <mergeCell ref="B21:H21"/>
    <mergeCell ref="B2:H2"/>
    <mergeCell ref="B11:H11"/>
    <mergeCell ref="B23:H23"/>
    <mergeCell ref="C6:H6"/>
    <mergeCell ref="B17:H17"/>
    <mergeCell ref="C14:H14"/>
    <mergeCell ref="C5:H5"/>
    <mergeCell ref="B19:H19"/>
    <mergeCell ref="B28:H3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2026-07-13T17:19:04Z</dcterms:created>
  <dcterms:modified xmlns:dcterms="http://purl.org/dc/terms/" xmlns:xsi="http://www.w3.org/2001/XMLSchema-instance" xsi:type="dcterms:W3CDTF">2026-07-13T17:19:04Z</dcterms:modified>
</cp:coreProperties>
</file>